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OLYMP\Desktop\ТСЖ 2015\2022 год Плисакова\СОБРАНИЯ СОБСТВЕННИКОВ\2025 г\ФХД  План 2025\"/>
    </mc:Choice>
  </mc:AlternateContent>
  <xr:revisionPtr revIDLastSave="0" documentId="8_{04E5BB89-593F-4C33-A169-3B87246C6387}" xr6:coauthVersionLast="47" xr6:coauthVersionMax="47" xr10:uidLastSave="{00000000-0000-0000-0000-000000000000}"/>
  <bookViews>
    <workbookView xWindow="705" yWindow="780" windowWidth="28095" windowHeight="14775" tabRatio="606" xr2:uid="{00000000-000D-0000-FFFF-FFFF00000000}"/>
  </bookViews>
  <sheets>
    <sheet name="Расходы" sheetId="1" r:id="rId1"/>
    <sheet name="Доходы " sheetId="4" r:id="rId2"/>
    <sheet name="Расчет взноса жителя в долях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8" l="1"/>
  <c r="F11" i="8"/>
  <c r="F9" i="8"/>
  <c r="F7" i="8"/>
  <c r="L70" i="4"/>
  <c r="G70" i="4"/>
  <c r="F70" i="4"/>
  <c r="D70" i="4"/>
  <c r="C70" i="4"/>
  <c r="G69" i="4"/>
  <c r="F69" i="4"/>
  <c r="D69" i="4"/>
  <c r="C69" i="4"/>
  <c r="C68" i="4"/>
  <c r="L65" i="4"/>
  <c r="G65" i="4"/>
  <c r="F65" i="4"/>
  <c r="D65" i="4"/>
  <c r="C65" i="4"/>
  <c r="C64" i="4"/>
  <c r="G59" i="4"/>
  <c r="F59" i="4"/>
  <c r="D59" i="4"/>
  <c r="C59" i="4"/>
  <c r="G57" i="4"/>
  <c r="F57" i="4"/>
  <c r="D57" i="4"/>
  <c r="C57" i="4"/>
  <c r="F56" i="4"/>
  <c r="D56" i="4"/>
  <c r="C56" i="4"/>
  <c r="D54" i="4"/>
  <c r="C54" i="4"/>
  <c r="G52" i="4"/>
  <c r="F52" i="4"/>
  <c r="D52" i="4"/>
  <c r="C52" i="4"/>
  <c r="C51" i="4"/>
  <c r="G50" i="4"/>
  <c r="F50" i="4"/>
  <c r="C50" i="4"/>
  <c r="C49" i="4"/>
  <c r="C48" i="4"/>
  <c r="C47" i="4"/>
  <c r="C46" i="4"/>
  <c r="G44" i="4"/>
  <c r="F44" i="4"/>
  <c r="C44" i="4"/>
  <c r="C43" i="4"/>
  <c r="G41" i="4"/>
  <c r="F41" i="4"/>
  <c r="C41" i="4"/>
  <c r="C40" i="4"/>
  <c r="C39" i="4"/>
  <c r="C38" i="4"/>
  <c r="C37" i="4"/>
  <c r="C36" i="4"/>
  <c r="C35" i="4"/>
  <c r="C34" i="4"/>
  <c r="G32" i="4"/>
  <c r="F32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G7" i="4"/>
  <c r="F7" i="4"/>
  <c r="E7" i="4"/>
  <c r="G3" i="4"/>
  <c r="F3" i="4"/>
  <c r="E70" i="1"/>
  <c r="C70" i="1"/>
  <c r="E65" i="1"/>
  <c r="C65" i="1"/>
  <c r="E64" i="1"/>
  <c r="C64" i="1"/>
  <c r="E63" i="1"/>
  <c r="C63" i="1"/>
  <c r="C61" i="1"/>
  <c r="E56" i="1"/>
  <c r="C56" i="1"/>
  <c r="E55" i="1"/>
  <c r="C55" i="1"/>
  <c r="E54" i="1"/>
  <c r="C54" i="1"/>
  <c r="E53" i="1"/>
  <c r="C53" i="1"/>
  <c r="E51" i="1"/>
  <c r="C51" i="1"/>
  <c r="G46" i="1"/>
  <c r="E46" i="1"/>
  <c r="D46" i="1"/>
  <c r="C46" i="1"/>
  <c r="G45" i="1"/>
  <c r="E45" i="1"/>
  <c r="D45" i="1"/>
  <c r="C45" i="1"/>
  <c r="C41" i="1"/>
  <c r="C39" i="1"/>
  <c r="C37" i="1"/>
  <c r="C34" i="1"/>
  <c r="C33" i="1"/>
  <c r="C28" i="1"/>
  <c r="C27" i="1"/>
  <c r="C26" i="1"/>
  <c r="C25" i="1"/>
  <c r="C24" i="1"/>
  <c r="C23" i="1"/>
  <c r="C22" i="1"/>
  <c r="G20" i="1"/>
  <c r="E20" i="1"/>
  <c r="D20" i="1"/>
  <c r="C20" i="1"/>
  <c r="C19" i="1"/>
  <c r="G17" i="1"/>
  <c r="E17" i="1"/>
  <c r="D17" i="1"/>
  <c r="C17" i="1"/>
  <c r="D16" i="1"/>
  <c r="C16" i="1"/>
  <c r="G15" i="1"/>
  <c r="E15" i="1"/>
  <c r="D15" i="1"/>
  <c r="C15" i="1"/>
  <c r="G14" i="1"/>
  <c r="C14" i="1"/>
  <c r="G13" i="1"/>
  <c r="C13" i="1"/>
  <c r="G12" i="1"/>
  <c r="C12" i="1"/>
  <c r="G11" i="1"/>
  <c r="C11" i="1"/>
  <c r="G10" i="1"/>
  <c r="C10" i="1"/>
  <c r="E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3" authorId="0" shapeId="0" xr:uid="{00000000-0006-0000-0000-000001000000}">
      <text>
        <r>
          <rPr>
            <b/>
            <sz val="8"/>
            <rFont val="Tahoma"/>
            <charset val="204"/>
          </rPr>
          <t>Admin:</t>
        </r>
        <r>
          <rPr>
            <sz val="8"/>
            <rFont val="Tahoma"/>
            <charset val="204"/>
          </rPr>
          <t xml:space="preserve">
Розовым цветом суммируемые ячейки</t>
        </r>
      </text>
    </comment>
  </commentList>
</comments>
</file>

<file path=xl/sharedStrings.xml><?xml version="1.0" encoding="utf-8"?>
<sst xmlns="http://schemas.openxmlformats.org/spreadsheetml/2006/main" count="239" uniqueCount="186">
  <si>
    <t xml:space="preserve">Утвержден Общим собранием членов ТСЖ "ОЛИМП-99"  </t>
  </si>
  <si>
    <t>Годовой план  финансовой деятельности  ТСЖ "Олимп-99" на 2025год</t>
  </si>
  <si>
    <t xml:space="preserve">РАСХОДЫ </t>
  </si>
  <si>
    <t>Часть 1.  Расходование средств, собранных с жителей на обеспечение деятельности ТСЖ за счет текущих сборов, поступлений за прошлые годы, поступлений от коллектора</t>
  </si>
  <si>
    <t>№</t>
  </si>
  <si>
    <t>Статья расхода</t>
  </si>
  <si>
    <t>План</t>
  </si>
  <si>
    <t>месяц</t>
  </si>
  <si>
    <t>Факт 2014г</t>
  </si>
  <si>
    <t>отклонения</t>
  </si>
  <si>
    <t>1.</t>
  </si>
  <si>
    <t>Административно-управленческие расходы,</t>
  </si>
  <si>
    <t>в том числе:</t>
  </si>
  <si>
    <t>Заработная плата персонала</t>
  </si>
  <si>
    <t>Управляющий</t>
  </si>
  <si>
    <t>ОТП</t>
  </si>
  <si>
    <t>Гл. бухгалтер</t>
  </si>
  <si>
    <t>Секретарь-кассир</t>
  </si>
  <si>
    <t>Уборщица</t>
  </si>
  <si>
    <t xml:space="preserve">Резерв по ФЗП </t>
  </si>
  <si>
    <t>Итого ФОТ</t>
  </si>
  <si>
    <t>Начисления на ФОТ ( расчетная ставка = 10%)</t>
  </si>
  <si>
    <t>ЗА СЧЕТ  ПРЕД.РАЗМЕРА ОПЛ.ТРУДА</t>
  </si>
  <si>
    <t>Всего по статье с начислениями:</t>
  </si>
  <si>
    <t>2.</t>
  </si>
  <si>
    <t>Расходы на охрану территории товарищества (жители)</t>
  </si>
  <si>
    <t>Расходы на охрану территории товарищества всего:</t>
  </si>
  <si>
    <t>Всего по статье:</t>
  </si>
  <si>
    <t>3.</t>
  </si>
  <si>
    <t>Прочие расходы</t>
  </si>
  <si>
    <t>Оплата транспортных расходов</t>
  </si>
  <si>
    <t>Оплата телефона Правления и охраны</t>
  </si>
  <si>
    <t>Судебные издержки</t>
  </si>
  <si>
    <t>Затраты канцилярские и почтовые</t>
  </si>
  <si>
    <t>Хозяйственные товары (скобянка, моющие, инструмент и др.)</t>
  </si>
  <si>
    <t>Установка лежащих полицейских,знаков пешех. перех.парк.столб</t>
  </si>
  <si>
    <t>Обслуживание КПП (текущий ремонт)</t>
  </si>
  <si>
    <t>Шлагбаумы  механика</t>
  </si>
  <si>
    <t xml:space="preserve">Шлагбаумы программы </t>
  </si>
  <si>
    <t>Видеонаблюдение 1 камер + оборудование</t>
  </si>
  <si>
    <t>Внешнее видеонабл. (монитор, сервер,кабель,работы,локализация</t>
  </si>
  <si>
    <t>Обслуживание внешнего видеонаблюдения ежемесячно</t>
  </si>
  <si>
    <t>Новогоднее оформление НОД, гирлянды, работы по проведен.каб</t>
  </si>
  <si>
    <t>Юридические услуги</t>
  </si>
  <si>
    <t>ПК лицензионные закупка, программы,обслуживание</t>
  </si>
  <si>
    <t xml:space="preserve">Оргтехника  (принтер, ксерокс,МФУ, картриджи и пр.) </t>
  </si>
  <si>
    <t>Приобретение снегоуборочной техники 1шт</t>
  </si>
  <si>
    <t xml:space="preserve">Банковские услуги </t>
  </si>
  <si>
    <t>БЫЛ ПОВЫШ ТАРИФ</t>
  </si>
  <si>
    <t>Аренда зала для проведения собрания</t>
  </si>
  <si>
    <t>Рекламно-информационная продукция</t>
  </si>
  <si>
    <t>Поддержка сайта olymp99/ ru</t>
  </si>
  <si>
    <t>Информационные стенды в подъездах 9 штук</t>
  </si>
  <si>
    <t xml:space="preserve">Непредвиденные расходы </t>
  </si>
  <si>
    <t>ИТОГО РАСХОДЫ за счет взносов жителей НОД</t>
  </si>
  <si>
    <t>Часть 2.  Распределение средств, поступивших от сторонних организаций</t>
  </si>
  <si>
    <t xml:space="preserve">Поступления всего по Плану </t>
  </si>
  <si>
    <t>Распределение</t>
  </si>
  <si>
    <t>2.1.</t>
  </si>
  <si>
    <t>В Резервный фонд (20%)</t>
  </si>
  <si>
    <t>2.2</t>
  </si>
  <si>
    <t>В Фонд премирования (на поощрение АУП ТСЖ) (20%)</t>
  </si>
  <si>
    <t>2.3.</t>
  </si>
  <si>
    <t>В Фонд подъездов (60% от поступивших средств с учетом фактического сбора взносов для основного вида деятельности ТСЖ)</t>
  </si>
  <si>
    <t>Всего:</t>
  </si>
  <si>
    <t xml:space="preserve">Часть 3.  Распределение прочих поступлений </t>
  </si>
  <si>
    <t>Статья прихода</t>
  </si>
  <si>
    <t xml:space="preserve"> Фактич. фонд 2014г</t>
  </si>
  <si>
    <t xml:space="preserve">Распределение средств Фонда: </t>
  </si>
  <si>
    <t>2.2.</t>
  </si>
  <si>
    <t xml:space="preserve">Прочие расходы </t>
  </si>
  <si>
    <t>Итого расход из фонда за год:</t>
  </si>
  <si>
    <t>Часть 4. Распределение поступлений и сборов от нежилых помещений</t>
  </si>
  <si>
    <t xml:space="preserve">Перечисление на счет охранного предприятия </t>
  </si>
  <si>
    <r>
      <rPr>
        <b/>
        <sz val="11"/>
        <rFont val="Arial"/>
        <charset val="204"/>
      </rPr>
      <t xml:space="preserve">Годовой план  финансовой деятельности  ТСЖ "Олимп-99" на </t>
    </r>
    <r>
      <rPr>
        <b/>
        <sz val="11"/>
        <color rgb="FFFF0000"/>
        <rFont val="Arial"/>
        <charset val="204"/>
      </rPr>
      <t>2024</t>
    </r>
    <r>
      <rPr>
        <b/>
        <sz val="11"/>
        <rFont val="Arial"/>
        <charset val="204"/>
      </rPr>
      <t xml:space="preserve"> год</t>
    </r>
  </si>
  <si>
    <t>Ф А К Т ПО ДОХОДАМ</t>
  </si>
  <si>
    <t>СПРАВКА: факт.ДОХОДЫ и факт РАСХОДЫ</t>
  </si>
  <si>
    <t>Выполнение  Плана Доходов.</t>
  </si>
  <si>
    <t xml:space="preserve">Отклонения от Плана Доходов </t>
  </si>
  <si>
    <t>Сбор дол-гов прош-лых лет</t>
  </si>
  <si>
    <t>Всего факт. Доходы за 2015г.</t>
  </si>
  <si>
    <t>Фактические расходы за 2015г.</t>
  </si>
  <si>
    <t>Соотношение Расходов и  Доходов</t>
  </si>
  <si>
    <t xml:space="preserve">ДОХОДЫ </t>
  </si>
  <si>
    <t>в том числе, по Частям формирования:</t>
  </si>
  <si>
    <t>Часть 1. Поступления  от жителей на обеспечение деятельности ТСЖ</t>
  </si>
  <si>
    <t xml:space="preserve"> Взносы жителей</t>
  </si>
  <si>
    <t>Кол-во кв.</t>
  </si>
  <si>
    <t>Сумма</t>
  </si>
  <si>
    <t>Факт</t>
  </si>
  <si>
    <t>ВЗНОСЫ за текущий год:</t>
  </si>
  <si>
    <t>Часть 2.  Доходы и поступления от сторонних организаций</t>
  </si>
  <si>
    <t>Статья дохода</t>
  </si>
  <si>
    <t xml:space="preserve">План </t>
  </si>
  <si>
    <t>Сумма мес</t>
  </si>
  <si>
    <t>спр.ФАКТ 2013г</t>
  </si>
  <si>
    <t>спр. ФАКТ 2014г</t>
  </si>
  <si>
    <t>Реклама</t>
  </si>
  <si>
    <t>1.1</t>
  </si>
  <si>
    <t>ООО "ТПР"</t>
  </si>
  <si>
    <t>1.2</t>
  </si>
  <si>
    <t>ИП Токаева</t>
  </si>
  <si>
    <t>1.3</t>
  </si>
  <si>
    <t>Лифтинфо</t>
  </si>
  <si>
    <t>1.4</t>
  </si>
  <si>
    <t>Менар</t>
  </si>
  <si>
    <t>1.5</t>
  </si>
  <si>
    <t>София</t>
  </si>
  <si>
    <t>1.6</t>
  </si>
  <si>
    <t>Венера</t>
  </si>
  <si>
    <t>1.7</t>
  </si>
  <si>
    <t>ИП Уварин Д.А.</t>
  </si>
  <si>
    <t>1.8</t>
  </si>
  <si>
    <t>Констант</t>
  </si>
  <si>
    <t>1.9</t>
  </si>
  <si>
    <t>Фарм Ассист</t>
  </si>
  <si>
    <t>1.10</t>
  </si>
  <si>
    <t>Автоломбард 1,5 процента</t>
  </si>
  <si>
    <t>1.11</t>
  </si>
  <si>
    <t>Гарант Климат</t>
  </si>
  <si>
    <t>1.12</t>
  </si>
  <si>
    <t>Эко Сервис</t>
  </si>
  <si>
    <t>1.13</t>
  </si>
  <si>
    <t>ЦС-Фуд Групп</t>
  </si>
  <si>
    <t>1.14</t>
  </si>
  <si>
    <t>Центр раннего развития</t>
  </si>
  <si>
    <t>Реклама в лифтах от ТСЖ</t>
  </si>
  <si>
    <t>1.15</t>
  </si>
  <si>
    <t xml:space="preserve">Стоматология </t>
  </si>
  <si>
    <t>1.16</t>
  </si>
  <si>
    <t>Итого</t>
  </si>
  <si>
    <t>Услуги провайдерам</t>
  </si>
  <si>
    <t>2.1</t>
  </si>
  <si>
    <t>Инфокос</t>
  </si>
  <si>
    <t>Акадо Комкор</t>
  </si>
  <si>
    <t>2.3</t>
  </si>
  <si>
    <t>ООО ОПС сервис</t>
  </si>
  <si>
    <t>2.4</t>
  </si>
  <si>
    <t>Управление гражданской защиты</t>
  </si>
  <si>
    <t>2.5</t>
  </si>
  <si>
    <t>Искрателеком/Горком</t>
  </si>
  <si>
    <t>2.6</t>
  </si>
  <si>
    <t xml:space="preserve">ММК </t>
  </si>
  <si>
    <t>2.7</t>
  </si>
  <si>
    <t>Ростелеком</t>
  </si>
  <si>
    <t>Платежные терминалы</t>
  </si>
  <si>
    <t>3.1</t>
  </si>
  <si>
    <t>ИП Рыбин</t>
  </si>
  <si>
    <t>4.</t>
  </si>
  <si>
    <t>Прочие</t>
  </si>
  <si>
    <t>4.1</t>
  </si>
  <si>
    <t>Аптека плюс</t>
  </si>
  <si>
    <t>4.2</t>
  </si>
  <si>
    <t>Агентское вознаграждение по Агентским договорам (100р.)</t>
  </si>
  <si>
    <t>4.3</t>
  </si>
  <si>
    <t>ИП Карташов</t>
  </si>
  <si>
    <t>4.4</t>
  </si>
  <si>
    <t>Квартал</t>
  </si>
  <si>
    <t xml:space="preserve"> </t>
  </si>
  <si>
    <t>5.1</t>
  </si>
  <si>
    <t xml:space="preserve">Налог на доходы (предварительно) </t>
  </si>
  <si>
    <t>5.2</t>
  </si>
  <si>
    <t>Прочие расходы (штрафы, пени) дебиторская задолжен.</t>
  </si>
  <si>
    <t>Все вычеты</t>
  </si>
  <si>
    <t xml:space="preserve">Чистая прибыль к распределению </t>
  </si>
  <si>
    <t xml:space="preserve">Всего: Чистая прибыль к распределению </t>
  </si>
  <si>
    <t>Часть 3.  Поступления и сборы от нежилых помещений</t>
  </si>
  <si>
    <t>Месяц</t>
  </si>
  <si>
    <t>Входящий остаток</t>
  </si>
  <si>
    <t>Взнос на счет ТСЖ (в форме агентского договора)</t>
  </si>
  <si>
    <t xml:space="preserve">Часть 4  Прочие поступления </t>
  </si>
  <si>
    <t>Поступления по доп.согл.с ГУП ЭВАЖД за 2013г</t>
  </si>
  <si>
    <t>Налог на доходы (предварительно) 3%</t>
  </si>
  <si>
    <t>Расчет суммы взноса жителя на обеспечение деятельности ТСЖ</t>
  </si>
  <si>
    <t>Общая площадь жилых помещений</t>
  </si>
  <si>
    <t>Номер дома</t>
  </si>
  <si>
    <t>Всего по НОД</t>
  </si>
  <si>
    <t>годовая сумма взносов жителей</t>
  </si>
  <si>
    <t>взнос на 1 кв.м. в год</t>
  </si>
  <si>
    <t xml:space="preserve">взнос на 1 кв.м. в месяц </t>
  </si>
  <si>
    <t>Справка</t>
  </si>
  <si>
    <t>Квартиры кол-во</t>
  </si>
  <si>
    <t>всего</t>
  </si>
  <si>
    <t>по проекту</t>
  </si>
  <si>
    <t>объединенные</t>
  </si>
  <si>
    <t>фактическое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</si>
</sst>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\ ##0.00_р_._-;\-* #\ ##0.00_р_._-;_-* &quot;-&quot;??_р_._-;_-@_-"/>
    <numFmt numFmtId="168" formatCode="#\ ##0.00"/>
    <numFmt numFmtId="169" formatCode="#\ ##0"/>
    <numFmt numFmtId="170" formatCode="#\ ##0.00_ ;\-#\ ##0.00\ "/>
  </numFmts>
  <fonts count="32">
    <font>
      <sz val="10"/>
      <name val="Arial"/>
      <charset val="134"/>
    </font>
    <font>
      <sz val="8"/>
      <name val="Arial"/>
      <charset val="204"/>
    </font>
    <font>
      <sz val="11"/>
      <name val="Arial"/>
      <charset val="204"/>
    </font>
    <font>
      <b/>
      <sz val="12"/>
      <name val="Arial"/>
      <charset val="204"/>
    </font>
    <font>
      <sz val="12"/>
      <name val="Arial"/>
      <charset val="204"/>
    </font>
    <font>
      <b/>
      <sz val="11"/>
      <name val="Arial"/>
      <charset val="204"/>
    </font>
    <font>
      <b/>
      <sz val="9"/>
      <name val="Arial"/>
      <charset val="204"/>
    </font>
    <font>
      <sz val="9"/>
      <name val="Arial"/>
      <charset val="204"/>
    </font>
    <font>
      <sz val="10"/>
      <color theme="9" tint="-0.499984740745262"/>
      <name val="Arial"/>
      <charset val="204"/>
    </font>
    <font>
      <sz val="10"/>
      <color theme="1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u/>
      <sz val="8"/>
      <name val="Arial"/>
      <charset val="204"/>
    </font>
    <font>
      <b/>
      <sz val="8"/>
      <color rgb="FFFF0000"/>
      <name val="Arial"/>
      <charset val="204"/>
    </font>
    <font>
      <sz val="8"/>
      <color theme="3"/>
      <name val="Arial"/>
      <charset val="204"/>
    </font>
    <font>
      <b/>
      <sz val="8"/>
      <color theme="3"/>
      <name val="Arial"/>
      <charset val="204"/>
    </font>
    <font>
      <b/>
      <sz val="10"/>
      <color theme="3"/>
      <name val="Arial"/>
      <charset val="204"/>
    </font>
    <font>
      <sz val="8"/>
      <color rgb="FFFF0000"/>
      <name val="Arial"/>
      <charset val="204"/>
    </font>
    <font>
      <b/>
      <sz val="8"/>
      <color theme="1"/>
      <name val="Arial"/>
      <charset val="204"/>
    </font>
    <font>
      <sz val="10"/>
      <name val="Arial"/>
      <charset val="204"/>
    </font>
    <font>
      <b/>
      <sz val="8"/>
      <color theme="9" tint="-0.499984740745262"/>
      <name val="Arial"/>
      <charset val="204"/>
    </font>
    <font>
      <sz val="8"/>
      <color theme="9" tint="-0.499984740745262"/>
      <name val="Arial"/>
      <charset val="204"/>
    </font>
    <font>
      <sz val="8"/>
      <color theme="1"/>
      <name val="Arial"/>
      <charset val="204"/>
    </font>
    <font>
      <sz val="10"/>
      <color rgb="FFFF0000"/>
      <name val="Arial"/>
      <charset val="204"/>
    </font>
    <font>
      <b/>
      <i/>
      <sz val="8"/>
      <name val="Arial"/>
      <charset val="204"/>
    </font>
    <font>
      <i/>
      <sz val="8"/>
      <name val="Arial"/>
      <charset val="204"/>
    </font>
    <font>
      <sz val="6"/>
      <name val="Arial"/>
      <charset val="204"/>
    </font>
    <font>
      <sz val="8"/>
      <color theme="3" tint="-0.249977111117893"/>
      <name val="Arial"/>
      <charset val="204"/>
    </font>
    <font>
      <b/>
      <sz val="10"/>
      <color rgb="FFFF0000"/>
      <name val="Arial"/>
      <charset val="204"/>
    </font>
    <font>
      <b/>
      <sz val="11"/>
      <color rgb="FFFF0000"/>
      <name val="Arial"/>
      <charset val="204"/>
    </font>
    <font>
      <b/>
      <sz val="8"/>
      <name val="Tahoma"/>
      <charset val="204"/>
    </font>
    <font>
      <sz val="8"/>
      <name val="Tahoma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5117038483843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392">
    <xf numFmtId="0" fontId="0" fillId="0" borderId="0" xfId="0"/>
    <xf numFmtId="0" fontId="1" fillId="0" borderId="0" xfId="0" applyFont="1"/>
    <xf numFmtId="0" fontId="2" fillId="0" borderId="0" xfId="0" applyFont="1"/>
    <xf numFmtId="168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5" xfId="0" applyFont="1" applyBorder="1"/>
    <xf numFmtId="0" fontId="2" fillId="0" borderId="6" xfId="0" applyFont="1" applyBorder="1" applyAlignment="1">
      <alignment horizontal="center"/>
    </xf>
    <xf numFmtId="168" fontId="2" fillId="0" borderId="6" xfId="0" applyNumberFormat="1" applyFont="1" applyBorder="1"/>
    <xf numFmtId="168" fontId="5" fillId="0" borderId="9" xfId="0" applyNumberFormat="1" applyFont="1" applyBorder="1"/>
    <xf numFmtId="168" fontId="5" fillId="2" borderId="9" xfId="0" applyNumberFormat="1" applyFont="1" applyFill="1" applyBorder="1"/>
    <xf numFmtId="168" fontId="2" fillId="0" borderId="0" xfId="0" applyNumberFormat="1" applyFont="1"/>
    <xf numFmtId="0" fontId="5" fillId="0" borderId="13" xfId="0" applyFont="1" applyBorder="1"/>
    <xf numFmtId="168" fontId="5" fillId="0" borderId="15" xfId="0" applyNumberFormat="1" applyFont="1" applyBorder="1"/>
    <xf numFmtId="0" fontId="7" fillId="0" borderId="16" xfId="0" applyFont="1" applyBorder="1"/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7" xfId="0" applyFont="1" applyBorder="1"/>
    <xf numFmtId="0" fontId="6" fillId="0" borderId="17" xfId="0" applyFont="1" applyBorder="1"/>
    <xf numFmtId="0" fontId="7" fillId="0" borderId="6" xfId="0" applyFont="1" applyBorder="1"/>
    <xf numFmtId="0" fontId="6" fillId="0" borderId="9" xfId="0" applyFont="1" applyBorder="1"/>
    <xf numFmtId="0" fontId="6" fillId="0" borderId="14" xfId="0" applyFont="1" applyBorder="1"/>
    <xf numFmtId="0" fontId="6" fillId="0" borderId="15" xfId="0" applyFont="1" applyBorder="1"/>
    <xf numFmtId="0" fontId="5" fillId="0" borderId="0" xfId="0" applyFont="1"/>
    <xf numFmtId="168" fontId="1" fillId="0" borderId="0" xfId="0" applyNumberFormat="1" applyFont="1"/>
    <xf numFmtId="0" fontId="7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168" fontId="5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168" fontId="0" fillId="0" borderId="21" xfId="0" applyNumberForma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8" fontId="11" fillId="0" borderId="0" xfId="0" applyNumberFormat="1" applyFont="1"/>
    <xf numFmtId="168" fontId="11" fillId="2" borderId="23" xfId="0" applyNumberFormat="1" applyFont="1" applyFill="1" applyBorder="1"/>
    <xf numFmtId="168" fontId="11" fillId="2" borderId="22" xfId="0" applyNumberFormat="1" applyFont="1" applyFill="1" applyBorder="1"/>
    <xf numFmtId="0" fontId="12" fillId="0" borderId="0" xfId="0" applyFont="1" applyAlignment="1">
      <alignment horizontal="left"/>
    </xf>
    <xf numFmtId="49" fontId="11" fillId="0" borderId="22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168" fontId="11" fillId="0" borderId="22" xfId="0" applyNumberFormat="1" applyFont="1" applyBorder="1" applyAlignment="1">
      <alignment horizontal="center"/>
    </xf>
    <xf numFmtId="0" fontId="1" fillId="0" borderId="21" xfId="0" applyFont="1" applyBorder="1"/>
    <xf numFmtId="0" fontId="11" fillId="3" borderId="22" xfId="0" applyFont="1" applyFill="1" applyBorder="1" applyAlignment="1">
      <alignment horizontal="center"/>
    </xf>
    <xf numFmtId="49" fontId="1" fillId="0" borderId="24" xfId="0" applyNumberFormat="1" applyFont="1" applyBorder="1"/>
    <xf numFmtId="0" fontId="11" fillId="0" borderId="25" xfId="0" applyFont="1" applyBorder="1"/>
    <xf numFmtId="168" fontId="11" fillId="0" borderId="20" xfId="0" applyNumberFormat="1" applyFont="1" applyBorder="1"/>
    <xf numFmtId="168" fontId="11" fillId="0" borderId="22" xfId="0" applyNumberFormat="1" applyFont="1" applyBorder="1"/>
    <xf numFmtId="168" fontId="11" fillId="2" borderId="22" xfId="0" applyNumberFormat="1" applyFont="1" applyFill="1" applyBorder="1" applyAlignment="1">
      <alignment horizontal="center"/>
    </xf>
    <xf numFmtId="168" fontId="13" fillId="0" borderId="0" xfId="0" applyNumberFormat="1" applyFont="1"/>
    <xf numFmtId="0" fontId="1" fillId="3" borderId="0" xfId="0" applyFont="1" applyFill="1"/>
    <xf numFmtId="168" fontId="1" fillId="3" borderId="6" xfId="0" applyNumberFormat="1" applyFont="1" applyFill="1" applyBorder="1"/>
    <xf numFmtId="49" fontId="11" fillId="0" borderId="26" xfId="0" applyNumberFormat="1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168" fontId="1" fillId="0" borderId="20" xfId="0" applyNumberFormat="1" applyFont="1" applyBorder="1" applyAlignment="1">
      <alignment horizontal="center"/>
    </xf>
    <xf numFmtId="168" fontId="1" fillId="0" borderId="22" xfId="0" applyNumberFormat="1" applyFont="1" applyBorder="1" applyAlignment="1">
      <alignment horizontal="center"/>
    </xf>
    <xf numFmtId="168" fontId="11" fillId="3" borderId="28" xfId="0" applyNumberFormat="1" applyFont="1" applyFill="1" applyBorder="1" applyAlignment="1">
      <alignment horizontal="center"/>
    </xf>
    <xf numFmtId="49" fontId="1" fillId="0" borderId="29" xfId="0" applyNumberFormat="1" applyFont="1" applyBorder="1"/>
    <xf numFmtId="0" fontId="11" fillId="0" borderId="29" xfId="0" applyFont="1" applyBorder="1"/>
    <xf numFmtId="168" fontId="1" fillId="0" borderId="30" xfId="0" applyNumberFormat="1" applyFont="1" applyBorder="1"/>
    <xf numFmtId="168" fontId="1" fillId="0" borderId="26" xfId="0" applyNumberFormat="1" applyFont="1" applyBorder="1"/>
    <xf numFmtId="168" fontId="1" fillId="0" borderId="31" xfId="0" applyNumberFormat="1" applyFont="1" applyBorder="1"/>
    <xf numFmtId="168" fontId="1" fillId="0" borderId="32" xfId="0" applyNumberFormat="1" applyFont="1" applyBorder="1"/>
    <xf numFmtId="0" fontId="1" fillId="0" borderId="33" xfId="0" applyFont="1" applyBorder="1"/>
    <xf numFmtId="0" fontId="1" fillId="3" borderId="33" xfId="0" applyFont="1" applyFill="1" applyBorder="1"/>
    <xf numFmtId="49" fontId="1" fillId="0" borderId="32" xfId="0" applyNumberFormat="1" applyFont="1" applyBorder="1"/>
    <xf numFmtId="0" fontId="1" fillId="0" borderId="32" xfId="0" applyFont="1" applyBorder="1"/>
    <xf numFmtId="168" fontId="1" fillId="0" borderId="33" xfId="0" applyNumberFormat="1" applyFont="1" applyBorder="1"/>
    <xf numFmtId="168" fontId="1" fillId="0" borderId="34" xfId="0" applyNumberFormat="1" applyFont="1" applyBorder="1"/>
    <xf numFmtId="168" fontId="1" fillId="0" borderId="10" xfId="0" applyNumberFormat="1" applyFont="1" applyBorder="1"/>
    <xf numFmtId="0" fontId="1" fillId="0" borderId="34" xfId="0" applyFont="1" applyBorder="1"/>
    <xf numFmtId="2" fontId="1" fillId="3" borderId="34" xfId="0" applyNumberFormat="1" applyFont="1" applyFill="1" applyBorder="1"/>
    <xf numFmtId="169" fontId="1" fillId="0" borderId="34" xfId="0" applyNumberFormat="1" applyFont="1" applyBorder="1"/>
    <xf numFmtId="168" fontId="1" fillId="3" borderId="34" xfId="0" applyNumberFormat="1" applyFont="1" applyFill="1" applyBorder="1"/>
    <xf numFmtId="168" fontId="1" fillId="0" borderId="10" xfId="0" applyNumberFormat="1" applyFont="1" applyBorder="1" applyAlignment="1">
      <alignment horizontal="left"/>
    </xf>
    <xf numFmtId="0" fontId="1" fillId="3" borderId="34" xfId="0" applyFont="1" applyFill="1" applyBorder="1"/>
    <xf numFmtId="169" fontId="1" fillId="3" borderId="34" xfId="0" applyNumberFormat="1" applyFont="1" applyFill="1" applyBorder="1"/>
    <xf numFmtId="49" fontId="14" fillId="0" borderId="32" xfId="0" applyNumberFormat="1" applyFont="1" applyBorder="1"/>
    <xf numFmtId="0" fontId="14" fillId="0" borderId="32" xfId="0" applyFont="1" applyBorder="1" applyAlignment="1">
      <alignment horizontal="right"/>
    </xf>
    <xf numFmtId="168" fontId="15" fillId="0" borderId="34" xfId="0" applyNumberFormat="1" applyFont="1" applyBorder="1"/>
    <xf numFmtId="168" fontId="15" fillId="0" borderId="10" xfId="0" applyNumberFormat="1" applyFont="1" applyBorder="1"/>
    <xf numFmtId="168" fontId="15" fillId="3" borderId="34" xfId="0" applyNumberFormat="1" applyFont="1" applyFill="1" applyBorder="1"/>
    <xf numFmtId="49" fontId="1" fillId="0" borderId="10" xfId="0" applyNumberFormat="1" applyFont="1" applyBorder="1"/>
    <xf numFmtId="0" fontId="11" fillId="0" borderId="10" xfId="0" applyFont="1" applyBorder="1"/>
    <xf numFmtId="49" fontId="1" fillId="0" borderId="35" xfId="0" applyNumberFormat="1" applyFont="1" applyBorder="1"/>
    <xf numFmtId="0" fontId="1" fillId="0" borderId="35" xfId="0" applyFont="1" applyBorder="1"/>
    <xf numFmtId="0" fontId="1" fillId="0" borderId="35" xfId="0" applyFont="1" applyBorder="1" applyAlignment="1">
      <alignment horizontal="left"/>
    </xf>
    <xf numFmtId="49" fontId="14" fillId="0" borderId="35" xfId="0" applyNumberFormat="1" applyFont="1" applyBorder="1"/>
    <xf numFmtId="0" fontId="14" fillId="0" borderId="35" xfId="0" applyFont="1" applyBorder="1" applyAlignment="1">
      <alignment horizontal="right"/>
    </xf>
    <xf numFmtId="0" fontId="11" fillId="0" borderId="35" xfId="0" applyFont="1" applyBorder="1"/>
    <xf numFmtId="0" fontId="11" fillId="0" borderId="35" xfId="0" applyFont="1" applyBorder="1" applyAlignment="1">
      <alignment horizontal="left"/>
    </xf>
    <xf numFmtId="168" fontId="11" fillId="0" borderId="36" xfId="0" applyNumberFormat="1" applyFont="1" applyBorder="1"/>
    <xf numFmtId="168" fontId="11" fillId="0" borderId="35" xfId="0" applyNumberFormat="1" applyFont="1" applyBorder="1"/>
    <xf numFmtId="0" fontId="1" fillId="0" borderId="34" xfId="0" applyFont="1" applyBorder="1" applyAlignment="1">
      <alignment horizontal="left"/>
    </xf>
    <xf numFmtId="168" fontId="1" fillId="0" borderId="36" xfId="0" applyNumberFormat="1" applyFont="1" applyBorder="1"/>
    <xf numFmtId="168" fontId="1" fillId="0" borderId="35" xfId="0" applyNumberFormat="1" applyFont="1" applyBorder="1"/>
    <xf numFmtId="2" fontId="1" fillId="3" borderId="34" xfId="1" applyNumberFormat="1" applyFont="1" applyFill="1" applyBorder="1" applyAlignment="1">
      <alignment vertical="top"/>
    </xf>
    <xf numFmtId="49" fontId="14" fillId="0" borderId="37" xfId="0" applyNumberFormat="1" applyFont="1" applyBorder="1"/>
    <xf numFmtId="0" fontId="14" fillId="0" borderId="37" xfId="0" applyFont="1" applyBorder="1" applyAlignment="1">
      <alignment horizontal="right"/>
    </xf>
    <xf numFmtId="168" fontId="15" fillId="0" borderId="38" xfId="0" applyNumberFormat="1" applyFont="1" applyBorder="1"/>
    <xf numFmtId="168" fontId="15" fillId="0" borderId="37" xfId="0" applyNumberFormat="1" applyFont="1" applyBorder="1"/>
    <xf numFmtId="168" fontId="15" fillId="3" borderId="38" xfId="0" applyNumberFormat="1" applyFont="1" applyFill="1" applyBorder="1"/>
    <xf numFmtId="49" fontId="1" fillId="0" borderId="31" xfId="0" applyNumberFormat="1" applyFont="1" applyBorder="1"/>
    <xf numFmtId="0" fontId="1" fillId="0" borderId="31" xfId="0" applyFont="1" applyBorder="1" applyAlignment="1">
      <alignment horizontal="left"/>
    </xf>
    <xf numFmtId="168" fontId="15" fillId="0" borderId="33" xfId="0" applyNumberFormat="1" applyFont="1" applyBorder="1"/>
    <xf numFmtId="168" fontId="11" fillId="0" borderId="39" xfId="0" applyNumberFormat="1" applyFont="1" applyBorder="1"/>
    <xf numFmtId="168" fontId="11" fillId="0" borderId="31" xfId="0" applyNumberFormat="1" applyFont="1" applyBorder="1"/>
    <xf numFmtId="2" fontId="1" fillId="3" borderId="33" xfId="0" applyNumberFormat="1" applyFont="1" applyFill="1" applyBorder="1"/>
    <xf numFmtId="49" fontId="14" fillId="0" borderId="10" xfId="0" applyNumberFormat="1" applyFont="1" applyBorder="1"/>
    <xf numFmtId="0" fontId="16" fillId="0" borderId="35" xfId="0" applyFont="1" applyBorder="1"/>
    <xf numFmtId="168" fontId="15" fillId="0" borderId="36" xfId="0" applyNumberFormat="1" applyFont="1" applyBorder="1"/>
    <xf numFmtId="168" fontId="15" fillId="0" borderId="35" xfId="0" applyNumberFormat="1" applyFont="1" applyBorder="1"/>
    <xf numFmtId="168" fontId="15" fillId="3" borderId="36" xfId="0" applyNumberFormat="1" applyFont="1" applyFill="1" applyBorder="1"/>
    <xf numFmtId="0" fontId="17" fillId="0" borderId="0" xfId="0" applyFont="1" applyAlignment="1">
      <alignment horizontal="right"/>
    </xf>
    <xf numFmtId="168" fontId="17" fillId="0" borderId="10" xfId="0" applyNumberFormat="1" applyFont="1" applyBorder="1"/>
    <xf numFmtId="0" fontId="1" fillId="0" borderId="35" xfId="0" applyFont="1" applyBorder="1" applyAlignment="1">
      <alignment horizontal="right"/>
    </xf>
    <xf numFmtId="169" fontId="11" fillId="0" borderId="36" xfId="0" applyNumberFormat="1" applyFont="1" applyBorder="1"/>
    <xf numFmtId="168" fontId="11" fillId="3" borderId="36" xfId="0" applyNumberFormat="1" applyFont="1" applyFill="1" applyBorder="1"/>
    <xf numFmtId="49" fontId="14" fillId="0" borderId="20" xfId="0" applyNumberFormat="1" applyFont="1" applyBorder="1"/>
    <xf numFmtId="0" fontId="15" fillId="0" borderId="22" xfId="0" applyFont="1" applyBorder="1"/>
    <xf numFmtId="168" fontId="15" fillId="0" borderId="21" xfId="0" applyNumberFormat="1" applyFont="1" applyBorder="1"/>
    <xf numFmtId="49" fontId="1" fillId="0" borderId="40" xfId="0" applyNumberFormat="1" applyFont="1" applyBorder="1"/>
    <xf numFmtId="0" fontId="11" fillId="0" borderId="41" xfId="0" applyFont="1" applyBorder="1"/>
    <xf numFmtId="168" fontId="11" fillId="0" borderId="28" xfId="0" applyNumberFormat="1" applyFont="1" applyBorder="1"/>
    <xf numFmtId="168" fontId="11" fillId="0" borderId="42" xfId="0" applyNumberFormat="1" applyFont="1" applyBorder="1"/>
    <xf numFmtId="168" fontId="11" fillId="0" borderId="43" xfId="0" applyNumberFormat="1" applyFont="1" applyBorder="1"/>
    <xf numFmtId="0" fontId="1" fillId="3" borderId="39" xfId="0" applyFont="1" applyFill="1" applyBorder="1"/>
    <xf numFmtId="49" fontId="1" fillId="0" borderId="0" xfId="0" applyNumberFormat="1" applyFont="1"/>
    <xf numFmtId="0" fontId="11" fillId="0" borderId="0" xfId="0" applyFont="1"/>
    <xf numFmtId="168" fontId="13" fillId="0" borderId="20" xfId="0" applyNumberFormat="1" applyFont="1" applyBorder="1"/>
    <xf numFmtId="168" fontId="13" fillId="0" borderId="38" xfId="0" applyNumberFormat="1" applyFont="1" applyBorder="1"/>
    <xf numFmtId="168" fontId="13" fillId="3" borderId="44" xfId="0" applyNumberFormat="1" applyFont="1" applyFill="1" applyBorder="1"/>
    <xf numFmtId="49" fontId="12" fillId="0" borderId="0" xfId="0" applyNumberFormat="1" applyFont="1"/>
    <xf numFmtId="0" fontId="1" fillId="0" borderId="19" xfId="0" applyFont="1" applyBorder="1"/>
    <xf numFmtId="0" fontId="1" fillId="3" borderId="45" xfId="0" applyFont="1" applyFill="1" applyBorder="1"/>
    <xf numFmtId="0" fontId="13" fillId="0" borderId="22" xfId="0" applyFont="1" applyBorder="1" applyAlignment="1">
      <alignment horizontal="center"/>
    </xf>
    <xf numFmtId="168" fontId="11" fillId="0" borderId="20" xfId="0" applyNumberFormat="1" applyFont="1" applyBorder="1" applyAlignment="1">
      <alignment horizontal="center"/>
    </xf>
    <xf numFmtId="168" fontId="11" fillId="3" borderId="22" xfId="0" applyNumberFormat="1" applyFont="1" applyFill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46" xfId="0" applyFont="1" applyBorder="1" applyAlignment="1">
      <alignment horizontal="center"/>
    </xf>
    <xf numFmtId="168" fontId="11" fillId="0" borderId="43" xfId="0" applyNumberFormat="1" applyFont="1" applyBorder="1" applyAlignment="1">
      <alignment horizontal="center"/>
    </xf>
    <xf numFmtId="168" fontId="1" fillId="0" borderId="43" xfId="0" applyNumberFormat="1" applyFont="1" applyBorder="1" applyAlignment="1">
      <alignment horizontal="center"/>
    </xf>
    <xf numFmtId="0" fontId="1" fillId="0" borderId="39" xfId="0" applyFont="1" applyBorder="1"/>
    <xf numFmtId="49" fontId="1" fillId="0" borderId="43" xfId="0" applyNumberFormat="1" applyFont="1" applyBorder="1"/>
    <xf numFmtId="0" fontId="1" fillId="0" borderId="28" xfId="0" applyFont="1" applyBorder="1"/>
    <xf numFmtId="168" fontId="1" fillId="0" borderId="46" xfId="0" applyNumberFormat="1" applyFont="1" applyBorder="1"/>
    <xf numFmtId="168" fontId="1" fillId="0" borderId="43" xfId="0" applyNumberFormat="1" applyFont="1" applyBorder="1"/>
    <xf numFmtId="168" fontId="18" fillId="0" borderId="43" xfId="0" applyNumberFormat="1" applyFont="1" applyBorder="1"/>
    <xf numFmtId="169" fontId="1" fillId="0" borderId="22" xfId="0" applyNumberFormat="1" applyFont="1" applyBorder="1"/>
    <xf numFmtId="168" fontId="1" fillId="3" borderId="22" xfId="0" applyNumberFormat="1" applyFont="1" applyFill="1" applyBorder="1"/>
    <xf numFmtId="0" fontId="11" fillId="0" borderId="0" xfId="0" applyFont="1" applyAlignment="1">
      <alignment horizontal="center"/>
    </xf>
    <xf numFmtId="168" fontId="13" fillId="3" borderId="22" xfId="0" applyNumberFormat="1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168" fontId="11" fillId="0" borderId="23" xfId="0" applyNumberFormat="1" applyFont="1" applyBorder="1" applyAlignment="1">
      <alignment horizontal="center" vertical="center" wrapText="1"/>
    </xf>
    <xf numFmtId="168" fontId="13" fillId="0" borderId="22" xfId="0" applyNumberFormat="1" applyFont="1" applyBorder="1" applyAlignment="1">
      <alignment horizontal="center" vertical="center" wrapText="1"/>
    </xf>
    <xf numFmtId="168" fontId="13" fillId="3" borderId="22" xfId="0" applyNumberFormat="1" applyFont="1" applyFill="1" applyBorder="1"/>
    <xf numFmtId="168" fontId="11" fillId="3" borderId="22" xfId="0" applyNumberFormat="1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1" fillId="3" borderId="22" xfId="0" applyFont="1" applyFill="1" applyBorder="1"/>
    <xf numFmtId="0" fontId="21" fillId="3" borderId="22" xfId="0" applyFont="1" applyFill="1" applyBorder="1"/>
    <xf numFmtId="0" fontId="22" fillId="3" borderId="23" xfId="0" applyFont="1" applyFill="1" applyBorder="1"/>
    <xf numFmtId="168" fontId="11" fillId="0" borderId="23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8" fontId="13" fillId="2" borderId="22" xfId="0" applyNumberFormat="1" applyFont="1" applyFill="1" applyBorder="1"/>
    <xf numFmtId="168" fontId="18" fillId="2" borderId="22" xfId="0" applyNumberFormat="1" applyFont="1" applyFill="1" applyBorder="1"/>
    <xf numFmtId="9" fontId="13" fillId="0" borderId="0" xfId="0" applyNumberFormat="1" applyFont="1" applyAlignment="1">
      <alignment horizontal="center"/>
    </xf>
    <xf numFmtId="9" fontId="1" fillId="0" borderId="0" xfId="0" applyNumberFormat="1" applyFont="1"/>
    <xf numFmtId="0" fontId="21" fillId="3" borderId="0" xfId="0" applyFont="1" applyFill="1"/>
    <xf numFmtId="0" fontId="22" fillId="3" borderId="0" xfId="0" applyFont="1" applyFill="1"/>
    <xf numFmtId="168" fontId="1" fillId="3" borderId="22" xfId="0" applyNumberFormat="1" applyFont="1" applyFill="1" applyBorder="1" applyAlignment="1">
      <alignment horizontal="center"/>
    </xf>
    <xf numFmtId="168" fontId="21" fillId="3" borderId="22" xfId="0" applyNumberFormat="1" applyFont="1" applyFill="1" applyBorder="1" applyAlignment="1">
      <alignment horizontal="center"/>
    </xf>
    <xf numFmtId="168" fontId="22" fillId="3" borderId="22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1" fillId="3" borderId="33" xfId="0" applyFont="1" applyFill="1" applyBorder="1"/>
    <xf numFmtId="0" fontId="22" fillId="3" borderId="33" xfId="0" applyFont="1" applyFill="1" applyBorder="1"/>
    <xf numFmtId="0" fontId="21" fillId="3" borderId="34" xfId="0" applyFont="1" applyFill="1" applyBorder="1"/>
    <xf numFmtId="0" fontId="22" fillId="3" borderId="34" xfId="0" applyFont="1" applyFill="1" applyBorder="1"/>
    <xf numFmtId="169" fontId="21" fillId="3" borderId="34" xfId="0" applyNumberFormat="1" applyFont="1" applyFill="1" applyBorder="1"/>
    <xf numFmtId="169" fontId="22" fillId="3" borderId="34" xfId="0" applyNumberFormat="1" applyFont="1" applyFill="1" applyBorder="1"/>
    <xf numFmtId="168" fontId="21" fillId="3" borderId="34" xfId="0" applyNumberFormat="1" applyFont="1" applyFill="1" applyBorder="1"/>
    <xf numFmtId="168" fontId="22" fillId="3" borderId="34" xfId="0" applyNumberFormat="1" applyFont="1" applyFill="1" applyBorder="1"/>
    <xf numFmtId="168" fontId="20" fillId="3" borderId="34" xfId="0" applyNumberFormat="1" applyFont="1" applyFill="1" applyBorder="1"/>
    <xf numFmtId="168" fontId="18" fillId="3" borderId="34" xfId="0" applyNumberFormat="1" applyFont="1" applyFill="1" applyBorder="1"/>
    <xf numFmtId="168" fontId="20" fillId="3" borderId="36" xfId="0" applyNumberFormat="1" applyFont="1" applyFill="1" applyBorder="1"/>
    <xf numFmtId="168" fontId="18" fillId="3" borderId="36" xfId="0" applyNumberFormat="1" applyFont="1" applyFill="1" applyBorder="1"/>
    <xf numFmtId="169" fontId="11" fillId="3" borderId="36" xfId="0" applyNumberFormat="1" applyFont="1" applyFill="1" applyBorder="1"/>
    <xf numFmtId="169" fontId="20" fillId="3" borderId="36" xfId="0" applyNumberFormat="1" applyFont="1" applyFill="1" applyBorder="1"/>
    <xf numFmtId="169" fontId="18" fillId="3" borderId="36" xfId="0" applyNumberFormat="1" applyFont="1" applyFill="1" applyBorder="1"/>
    <xf numFmtId="168" fontId="15" fillId="3" borderId="22" xfId="0" applyNumberFormat="1" applyFont="1" applyFill="1" applyBorder="1"/>
    <xf numFmtId="168" fontId="20" fillId="3" borderId="22" xfId="0" applyNumberFormat="1" applyFont="1" applyFill="1" applyBorder="1"/>
    <xf numFmtId="168" fontId="18" fillId="3" borderId="22" xfId="0" applyNumberFormat="1" applyFont="1" applyFill="1" applyBorder="1"/>
    <xf numFmtId="168" fontId="15" fillId="0" borderId="22" xfId="0" applyNumberFormat="1" applyFont="1" applyBorder="1"/>
    <xf numFmtId="168" fontId="1" fillId="0" borderId="22" xfId="0" applyNumberFormat="1" applyFont="1" applyBorder="1"/>
    <xf numFmtId="0" fontId="21" fillId="3" borderId="39" xfId="0" applyFont="1" applyFill="1" applyBorder="1"/>
    <xf numFmtId="0" fontId="22" fillId="3" borderId="39" xfId="0" applyFont="1" applyFill="1" applyBorder="1"/>
    <xf numFmtId="168" fontId="1" fillId="0" borderId="39" xfId="0" applyNumberFormat="1" applyFont="1" applyBorder="1"/>
    <xf numFmtId="168" fontId="13" fillId="3" borderId="0" xfId="0" applyNumberFormat="1" applyFont="1" applyFill="1"/>
    <xf numFmtId="168" fontId="20" fillId="3" borderId="0" xfId="0" applyNumberFormat="1" applyFont="1" applyFill="1"/>
    <xf numFmtId="168" fontId="18" fillId="3" borderId="0" xfId="0" applyNumberFormat="1" applyFont="1" applyFill="1"/>
    <xf numFmtId="168" fontId="13" fillId="0" borderId="44" xfId="0" applyNumberFormat="1" applyFont="1" applyBorder="1"/>
    <xf numFmtId="168" fontId="1" fillId="0" borderId="45" xfId="0" applyNumberFormat="1" applyFont="1" applyBorder="1"/>
    <xf numFmtId="0" fontId="13" fillId="0" borderId="0" xfId="0" applyFont="1"/>
    <xf numFmtId="0" fontId="21" fillId="3" borderId="45" xfId="0" applyFont="1" applyFill="1" applyBorder="1"/>
    <xf numFmtId="0" fontId="22" fillId="3" borderId="45" xfId="0" applyFont="1" applyFill="1" applyBorder="1"/>
    <xf numFmtId="0" fontId="1" fillId="0" borderId="45" xfId="0" applyFont="1" applyBorder="1"/>
    <xf numFmtId="169" fontId="1" fillId="3" borderId="22" xfId="0" applyNumberFormat="1" applyFont="1" applyFill="1" applyBorder="1"/>
    <xf numFmtId="169" fontId="21" fillId="3" borderId="22" xfId="0" applyNumberFormat="1" applyFont="1" applyFill="1" applyBorder="1"/>
    <xf numFmtId="169" fontId="22" fillId="3" borderId="22" xfId="0" applyNumberFormat="1" applyFont="1" applyFill="1" applyBorder="1"/>
    <xf numFmtId="0" fontId="14" fillId="0" borderId="0" xfId="0" applyFont="1" applyAlignment="1">
      <alignment horizontal="right"/>
    </xf>
    <xf numFmtId="168" fontId="11" fillId="2" borderId="43" xfId="0" applyNumberFormat="1" applyFont="1" applyFill="1" applyBorder="1"/>
    <xf numFmtId="0" fontId="12" fillId="0" borderId="0" xfId="0" applyFont="1"/>
    <xf numFmtId="0" fontId="11" fillId="0" borderId="47" xfId="0" applyFont="1" applyBorder="1" applyAlignment="1">
      <alignment horizontal="center"/>
    </xf>
    <xf numFmtId="168" fontId="11" fillId="0" borderId="21" xfId="0" applyNumberFormat="1" applyFont="1" applyBorder="1" applyAlignment="1">
      <alignment horizontal="center"/>
    </xf>
    <xf numFmtId="49" fontId="1" fillId="0" borderId="5" xfId="0" applyNumberFormat="1" applyFont="1" applyBorder="1"/>
    <xf numFmtId="0" fontId="1" fillId="0" borderId="48" xfId="0" applyFont="1" applyBorder="1"/>
    <xf numFmtId="168" fontId="1" fillId="0" borderId="49" xfId="0" applyNumberFormat="1" applyFont="1" applyBorder="1"/>
    <xf numFmtId="168" fontId="1" fillId="0" borderId="50" xfId="0" applyNumberFormat="1" applyFont="1" applyBorder="1"/>
    <xf numFmtId="169" fontId="1" fillId="0" borderId="36" xfId="0" applyNumberFormat="1" applyFont="1" applyBorder="1"/>
    <xf numFmtId="170" fontId="1" fillId="3" borderId="30" xfId="1" applyNumberFormat="1" applyFont="1" applyFill="1" applyBorder="1"/>
    <xf numFmtId="49" fontId="1" fillId="0" borderId="51" xfId="0" applyNumberFormat="1" applyFont="1" applyBorder="1"/>
    <xf numFmtId="0" fontId="1" fillId="0" borderId="38" xfId="0" applyFont="1" applyBorder="1" applyAlignment="1">
      <alignment horizontal="left"/>
    </xf>
    <xf numFmtId="168" fontId="1" fillId="3" borderId="39" xfId="0" applyNumberFormat="1" applyFont="1" applyFill="1" applyBorder="1"/>
    <xf numFmtId="0" fontId="19" fillId="0" borderId="0" xfId="0" applyFont="1"/>
    <xf numFmtId="168" fontId="19" fillId="0" borderId="0" xfId="0" applyNumberFormat="1" applyFont="1"/>
    <xf numFmtId="168" fontId="23" fillId="0" borderId="0" xfId="0" applyNumberFormat="1" applyFont="1"/>
    <xf numFmtId="168" fontId="10" fillId="0" borderId="0" xfId="0" applyNumberFormat="1" applyFont="1"/>
    <xf numFmtId="169" fontId="11" fillId="3" borderId="28" xfId="0" applyNumberFormat="1" applyFont="1" applyFill="1" applyBorder="1"/>
    <xf numFmtId="169" fontId="20" fillId="3" borderId="28" xfId="0" applyNumberFormat="1" applyFont="1" applyFill="1" applyBorder="1"/>
    <xf numFmtId="169" fontId="18" fillId="3" borderId="28" xfId="0" applyNumberFormat="1" applyFont="1" applyFill="1" applyBorder="1"/>
    <xf numFmtId="169" fontId="1" fillId="3" borderId="36" xfId="0" applyNumberFormat="1" applyFont="1" applyFill="1" applyBorder="1"/>
    <xf numFmtId="169" fontId="21" fillId="3" borderId="36" xfId="0" applyNumberFormat="1" applyFont="1" applyFill="1" applyBorder="1"/>
    <xf numFmtId="169" fontId="22" fillId="3" borderId="36" xfId="0" applyNumberFormat="1" applyFont="1" applyFill="1" applyBorder="1"/>
    <xf numFmtId="170" fontId="1" fillId="0" borderId="36" xfId="1" applyNumberFormat="1" applyFont="1" applyBorder="1"/>
    <xf numFmtId="168" fontId="21" fillId="3" borderId="39" xfId="0" applyNumberFormat="1" applyFont="1" applyFill="1" applyBorder="1"/>
    <xf numFmtId="168" fontId="22" fillId="3" borderId="39" xfId="0" applyNumberFormat="1" applyFont="1" applyFill="1" applyBorder="1"/>
    <xf numFmtId="169" fontId="11" fillId="3" borderId="22" xfId="0" applyNumberFormat="1" applyFont="1" applyFill="1" applyBorder="1"/>
    <xf numFmtId="169" fontId="20" fillId="3" borderId="22" xfId="0" applyNumberFormat="1" applyFont="1" applyFill="1" applyBorder="1"/>
    <xf numFmtId="169" fontId="18" fillId="3" borderId="22" xfId="0" applyNumberFormat="1" applyFont="1" applyFill="1" applyBorder="1"/>
    <xf numFmtId="49" fontId="3" fillId="0" borderId="0" xfId="0" applyNumberFormat="1" applyFont="1"/>
    <xf numFmtId="0" fontId="3" fillId="0" borderId="0" xfId="0" applyFont="1"/>
    <xf numFmtId="168" fontId="3" fillId="0" borderId="0" xfId="0" applyNumberFormat="1" applyFont="1"/>
    <xf numFmtId="49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4" borderId="20" xfId="0" applyNumberFormat="1" applyFont="1" applyFill="1" applyBorder="1" applyAlignment="1">
      <alignment horizontal="center"/>
    </xf>
    <xf numFmtId="168" fontId="1" fillId="0" borderId="23" xfId="0" applyNumberFormat="1" applyFont="1" applyBorder="1" applyAlignment="1">
      <alignment horizontal="center"/>
    </xf>
    <xf numFmtId="49" fontId="11" fillId="0" borderId="32" xfId="0" applyNumberFormat="1" applyFont="1" applyBorder="1"/>
    <xf numFmtId="0" fontId="11" fillId="0" borderId="33" xfId="0" applyFont="1" applyBorder="1"/>
    <xf numFmtId="168" fontId="11" fillId="0" borderId="33" xfId="0" applyNumberFormat="1" applyFont="1" applyBorder="1"/>
    <xf numFmtId="168" fontId="11" fillId="0" borderId="52" xfId="0" applyNumberFormat="1" applyFont="1" applyBorder="1"/>
    <xf numFmtId="168" fontId="11" fillId="0" borderId="32" xfId="0" applyNumberFormat="1" applyFont="1" applyBorder="1"/>
    <xf numFmtId="168" fontId="1" fillId="0" borderId="53" xfId="0" applyNumberFormat="1" applyFont="1" applyBorder="1"/>
    <xf numFmtId="49" fontId="11" fillId="0" borderId="10" xfId="0" applyNumberFormat="1" applyFont="1" applyBorder="1"/>
    <xf numFmtId="168" fontId="1" fillId="0" borderId="11" xfId="0" applyNumberFormat="1" applyFont="1" applyBorder="1"/>
    <xf numFmtId="168" fontId="1" fillId="4" borderId="31" xfId="0" applyNumberFormat="1" applyFont="1" applyFill="1" applyBorder="1"/>
    <xf numFmtId="0" fontId="24" fillId="0" borderId="34" xfId="0" applyFont="1" applyBorder="1"/>
    <xf numFmtId="168" fontId="1" fillId="4" borderId="10" xfId="0" applyNumberFormat="1" applyFont="1" applyFill="1" applyBorder="1"/>
    <xf numFmtId="168" fontId="1" fillId="0" borderId="54" xfId="0" applyNumberFormat="1" applyFont="1" applyBorder="1"/>
    <xf numFmtId="49" fontId="1" fillId="0" borderId="20" xfId="0" applyNumberFormat="1" applyFont="1" applyBorder="1"/>
    <xf numFmtId="0" fontId="1" fillId="0" borderId="22" xfId="0" applyFont="1" applyBorder="1"/>
    <xf numFmtId="168" fontId="1" fillId="0" borderId="21" xfId="0" applyNumberFormat="1" applyFont="1" applyBorder="1"/>
    <xf numFmtId="168" fontId="1" fillId="4" borderId="20" xfId="0" applyNumberFormat="1" applyFont="1" applyFill="1" applyBorder="1"/>
    <xf numFmtId="168" fontId="1" fillId="0" borderId="28" xfId="0" applyNumberFormat="1" applyFont="1" applyBorder="1"/>
    <xf numFmtId="168" fontId="1" fillId="0" borderId="42" xfId="0" applyNumberFormat="1" applyFont="1" applyBorder="1"/>
    <xf numFmtId="168" fontId="1" fillId="4" borderId="43" xfId="0" applyNumberFormat="1" applyFont="1" applyFill="1" applyBorder="1"/>
    <xf numFmtId="0" fontId="1" fillId="0" borderId="31" xfId="0" applyFont="1" applyBorder="1"/>
    <xf numFmtId="49" fontId="1" fillId="5" borderId="20" xfId="0" applyNumberFormat="1" applyFont="1" applyFill="1" applyBorder="1"/>
    <xf numFmtId="0" fontId="25" fillId="5" borderId="22" xfId="0" applyFont="1" applyFill="1" applyBorder="1"/>
    <xf numFmtId="168" fontId="11" fillId="5" borderId="22" xfId="0" applyNumberFormat="1" applyFont="1" applyFill="1" applyBorder="1"/>
    <xf numFmtId="168" fontId="11" fillId="5" borderId="21" xfId="0" applyNumberFormat="1" applyFont="1" applyFill="1" applyBorder="1"/>
    <xf numFmtId="168" fontId="11" fillId="5" borderId="20" xfId="0" applyNumberFormat="1" applyFont="1" applyFill="1" applyBorder="1"/>
    <xf numFmtId="0" fontId="1" fillId="4" borderId="31" xfId="0" applyFont="1" applyFill="1" applyBorder="1"/>
    <xf numFmtId="49" fontId="11" fillId="0" borderId="35" xfId="0" applyNumberFormat="1" applyFont="1" applyBorder="1"/>
    <xf numFmtId="0" fontId="1" fillId="0" borderId="36" xfId="0" applyFont="1" applyBorder="1"/>
    <xf numFmtId="168" fontId="1" fillId="4" borderId="35" xfId="0" applyNumberFormat="1" applyFont="1" applyFill="1" applyBorder="1"/>
    <xf numFmtId="168" fontId="1" fillId="0" borderId="23" xfId="0" applyNumberFormat="1" applyFont="1" applyBorder="1"/>
    <xf numFmtId="0" fontId="11" fillId="0" borderId="30" xfId="0" applyFont="1" applyBorder="1"/>
    <xf numFmtId="0" fontId="1" fillId="0" borderId="30" xfId="0" applyFont="1" applyBorder="1"/>
    <xf numFmtId="168" fontId="1" fillId="2" borderId="34" xfId="0" applyNumberFormat="1" applyFont="1" applyFill="1" applyBorder="1"/>
    <xf numFmtId="168" fontId="1" fillId="2" borderId="11" xfId="0" applyNumberFormat="1" applyFont="1" applyFill="1" applyBorder="1"/>
    <xf numFmtId="168" fontId="1" fillId="4" borderId="48" xfId="0" applyNumberFormat="1" applyFont="1" applyFill="1" applyBorder="1"/>
    <xf numFmtId="49" fontId="1" fillId="0" borderId="48" xfId="0" applyNumberFormat="1" applyFont="1" applyBorder="1"/>
    <xf numFmtId="168" fontId="1" fillId="2" borderId="49" xfId="0" applyNumberFormat="1" applyFont="1" applyFill="1" applyBorder="1"/>
    <xf numFmtId="49" fontId="1" fillId="5" borderId="43" xfId="0" applyNumberFormat="1" applyFont="1" applyFill="1" applyBorder="1"/>
    <xf numFmtId="0" fontId="25" fillId="5" borderId="28" xfId="0" applyFont="1" applyFill="1" applyBorder="1"/>
    <xf numFmtId="168" fontId="11" fillId="5" borderId="28" xfId="0" applyNumberFormat="1" applyFont="1" applyFill="1" applyBorder="1"/>
    <xf numFmtId="168" fontId="11" fillId="5" borderId="52" xfId="0" applyNumberFormat="1" applyFont="1" applyFill="1" applyBorder="1"/>
    <xf numFmtId="168" fontId="1" fillId="5" borderId="32" xfId="0" applyNumberFormat="1" applyFont="1" applyFill="1" applyBorder="1"/>
    <xf numFmtId="168" fontId="1" fillId="5" borderId="33" xfId="0" applyNumberFormat="1" applyFont="1" applyFill="1" applyBorder="1"/>
    <xf numFmtId="0" fontId="11" fillId="0" borderId="43" xfId="0" applyFont="1" applyBorder="1"/>
    <xf numFmtId="168" fontId="11" fillId="2" borderId="20" xfId="0" applyNumberFormat="1" applyFont="1" applyFill="1" applyBorder="1"/>
    <xf numFmtId="168" fontId="12" fillId="0" borderId="0" xfId="0" applyNumberFormat="1" applyFont="1"/>
    <xf numFmtId="168" fontId="1" fillId="0" borderId="39" xfId="0" applyNumberFormat="1" applyFont="1" applyBorder="1" applyAlignment="1">
      <alignment horizontal="right"/>
    </xf>
    <xf numFmtId="168" fontId="11" fillId="4" borderId="22" xfId="0" applyNumberFormat="1" applyFont="1" applyFill="1" applyBorder="1" applyAlignment="1">
      <alignment horizontal="center"/>
    </xf>
    <xf numFmtId="168" fontId="1" fillId="0" borderId="30" xfId="0" applyNumberFormat="1" applyFont="1" applyBorder="1" applyAlignment="1">
      <alignment horizontal="center"/>
    </xf>
    <xf numFmtId="49" fontId="11" fillId="0" borderId="22" xfId="0" applyNumberFormat="1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168" fontId="11" fillId="6" borderId="20" xfId="0" applyNumberFormat="1" applyFont="1" applyFill="1" applyBorder="1" applyAlignment="1">
      <alignment horizontal="right"/>
    </xf>
    <xf numFmtId="168" fontId="1" fillId="4" borderId="22" xfId="0" applyNumberFormat="1" applyFont="1" applyFill="1" applyBorder="1"/>
    <xf numFmtId="49" fontId="11" fillId="0" borderId="33" xfId="0" applyNumberFormat="1" applyFont="1" applyBorder="1" applyAlignment="1">
      <alignment horizontal="left"/>
    </xf>
    <xf numFmtId="0" fontId="11" fillId="0" borderId="33" xfId="0" applyFont="1" applyBorder="1" applyAlignment="1">
      <alignment horizontal="left"/>
    </xf>
    <xf numFmtId="168" fontId="11" fillId="0" borderId="32" xfId="0" applyNumberFormat="1" applyFont="1" applyBorder="1" applyAlignment="1">
      <alignment horizontal="center"/>
    </xf>
    <xf numFmtId="168" fontId="1" fillId="4" borderId="32" xfId="0" applyNumberFormat="1" applyFont="1" applyFill="1" applyBorder="1"/>
    <xf numFmtId="168" fontId="11" fillId="0" borderId="30" xfId="0" applyNumberFormat="1" applyFont="1" applyBorder="1"/>
    <xf numFmtId="49" fontId="1" fillId="0" borderId="33" xfId="0" applyNumberFormat="1" applyFont="1" applyBorder="1"/>
    <xf numFmtId="168" fontId="11" fillId="0" borderId="34" xfId="0" applyNumberFormat="1" applyFont="1" applyBorder="1"/>
    <xf numFmtId="49" fontId="1" fillId="0" borderId="34" xfId="0" applyNumberFormat="1" applyFont="1" applyBorder="1"/>
    <xf numFmtId="49" fontId="1" fillId="0" borderId="36" xfId="0" applyNumberFormat="1" applyFont="1" applyBorder="1"/>
    <xf numFmtId="0" fontId="1" fillId="0" borderId="33" xfId="0" applyFont="1" applyBorder="1" applyAlignment="1">
      <alignment wrapText="1"/>
    </xf>
    <xf numFmtId="168" fontId="1" fillId="0" borderId="32" xfId="0" applyNumberFormat="1" applyFont="1" applyBorder="1" applyAlignment="1">
      <alignment vertical="center"/>
    </xf>
    <xf numFmtId="168" fontId="11" fillId="0" borderId="28" xfId="0" applyNumberFormat="1" applyFont="1" applyBorder="1" applyAlignment="1">
      <alignment vertical="center"/>
    </xf>
    <xf numFmtId="168" fontId="11" fillId="0" borderId="46" xfId="0" applyNumberFormat="1" applyFont="1" applyBorder="1"/>
    <xf numFmtId="49" fontId="1" fillId="0" borderId="22" xfId="0" applyNumberFormat="1" applyFont="1" applyBorder="1"/>
    <xf numFmtId="0" fontId="11" fillId="0" borderId="22" xfId="0" applyFont="1" applyBorder="1"/>
    <xf numFmtId="49" fontId="25" fillId="0" borderId="0" xfId="0" applyNumberFormat="1" applyFont="1"/>
    <xf numFmtId="49" fontId="11" fillId="0" borderId="1" xfId="0" applyNumberFormat="1" applyFont="1" applyBorder="1"/>
    <xf numFmtId="168" fontId="11" fillId="0" borderId="29" xfId="0" applyNumberFormat="1" applyFont="1" applyBorder="1" applyAlignment="1">
      <alignment horizontal="center"/>
    </xf>
    <xf numFmtId="168" fontId="11" fillId="0" borderId="33" xfId="0" applyNumberFormat="1" applyFont="1" applyBorder="1" applyAlignment="1">
      <alignment horizontal="center" wrapText="1"/>
    </xf>
    <xf numFmtId="168" fontId="1" fillId="0" borderId="33" xfId="0" applyNumberFormat="1" applyFont="1" applyBorder="1" applyAlignment="1">
      <alignment horizontal="center"/>
    </xf>
    <xf numFmtId="49" fontId="11" fillId="0" borderId="20" xfId="0" applyNumberFormat="1" applyFont="1" applyBorder="1"/>
    <xf numFmtId="0" fontId="11" fillId="0" borderId="20" xfId="0" applyFont="1" applyBorder="1"/>
    <xf numFmtId="168" fontId="17" fillId="0" borderId="39" xfId="0" applyNumberFormat="1" applyFont="1" applyBorder="1"/>
    <xf numFmtId="0" fontId="27" fillId="0" borderId="32" xfId="0" applyFont="1" applyBorder="1"/>
    <xf numFmtId="168" fontId="17" fillId="0" borderId="0" xfId="0" applyNumberFormat="1" applyFont="1"/>
    <xf numFmtId="169" fontId="1" fillId="0" borderId="0" xfId="0" applyNumberFormat="1" applyFont="1"/>
    <xf numFmtId="49" fontId="1" fillId="0" borderId="13" xfId="0" applyNumberFormat="1" applyFont="1" applyBorder="1"/>
    <xf numFmtId="0" fontId="1" fillId="0" borderId="20" xfId="0" applyFont="1" applyBorder="1"/>
    <xf numFmtId="168" fontId="11" fillId="7" borderId="22" xfId="0" applyNumberFormat="1" applyFont="1" applyFill="1" applyBorder="1"/>
    <xf numFmtId="168" fontId="0" fillId="0" borderId="39" xfId="0" applyNumberFormat="1" applyBorder="1"/>
    <xf numFmtId="168" fontId="11" fillId="2" borderId="21" xfId="0" applyNumberFormat="1" applyFont="1" applyFill="1" applyBorder="1"/>
    <xf numFmtId="168" fontId="11" fillId="2" borderId="42" xfId="0" applyNumberFormat="1" applyFont="1" applyFill="1" applyBorder="1"/>
    <xf numFmtId="168" fontId="1" fillId="7" borderId="28" xfId="0" applyNumberFormat="1" applyFont="1" applyFill="1" applyBorder="1"/>
    <xf numFmtId="168" fontId="28" fillId="0" borderId="0" xfId="0" applyNumberFormat="1" applyFont="1"/>
    <xf numFmtId="0" fontId="1" fillId="0" borderId="0" xfId="0" applyFont="1" applyAlignment="1">
      <alignment horizontal="left" vertical="top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left" wrapText="1"/>
    </xf>
    <xf numFmtId="0" fontId="26" fillId="0" borderId="31" xfId="0" applyFont="1" applyBorder="1" applyAlignment="1">
      <alignment horizontal="center"/>
    </xf>
    <xf numFmtId="0" fontId="1" fillId="0" borderId="0" xfId="0" applyFont="1" applyAlignment="1">
      <alignment horizontal="center"/>
    </xf>
    <xf numFmtId="168" fontId="11" fillId="4" borderId="26" xfId="0" applyNumberFormat="1" applyFont="1" applyFill="1" applyBorder="1" applyAlignment="1">
      <alignment horizontal="center" wrapText="1"/>
    </xf>
    <xf numFmtId="168" fontId="11" fillId="4" borderId="33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10" fillId="3" borderId="20" xfId="0" applyFont="1" applyFill="1" applyBorder="1" applyAlignment="1">
      <alignment horizontal="center" wrapText="1"/>
    </xf>
    <xf numFmtId="0" fontId="10" fillId="3" borderId="21" xfId="0" applyFont="1" applyFill="1" applyBorder="1" applyAlignment="1">
      <alignment horizontal="center" wrapText="1"/>
    </xf>
    <xf numFmtId="0" fontId="10" fillId="3" borderId="23" xfId="0" applyFont="1" applyFill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11" fillId="0" borderId="3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20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11" fillId="0" borderId="25" xfId="0" applyFont="1" applyBorder="1"/>
    <xf numFmtId="0" fontId="0" fillId="0" borderId="23" xfId="0" applyBorder="1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16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168" fontId="2" fillId="0" borderId="7" xfId="0" applyNumberFormat="1" applyFont="1" applyBorder="1" applyAlignment="1">
      <alignment horizontal="center" vertical="center" wrapText="1"/>
    </xf>
    <xf numFmtId="168" fontId="2" fillId="0" borderId="8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99"/>
      <color rgb="FF99FF99"/>
      <color rgb="FF66FF66"/>
      <color rgb="FF00CC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2"/>
  <sheetViews>
    <sheetView tabSelected="1" workbookViewId="0">
      <selection activeCell="Z10" sqref="Z10"/>
    </sheetView>
  </sheetViews>
  <sheetFormatPr defaultColWidth="9" defaultRowHeight="12.75"/>
  <cols>
    <col min="1" max="1" width="4.140625" style="31" customWidth="1"/>
    <col min="2" max="2" width="51" customWidth="1"/>
    <col min="3" max="4" width="10.28515625" style="3" customWidth="1"/>
    <col min="5" max="5" width="11" style="3" hidden="1" customWidth="1"/>
    <col min="6" max="6" width="11" style="3" customWidth="1"/>
    <col min="7" max="7" width="11.28515625" style="3" hidden="1" customWidth="1"/>
    <col min="8" max="8" width="3.85546875" hidden="1" customWidth="1"/>
    <col min="9" max="9" width="10.28515625" hidden="1" customWidth="1"/>
    <col min="10" max="10" width="10.85546875" hidden="1" customWidth="1"/>
    <col min="11" max="11" width="11" hidden="1" customWidth="1"/>
    <col min="12" max="12" width="15.42578125" hidden="1" customWidth="1"/>
    <col min="13" max="13" width="11.28515625" hidden="1" customWidth="1"/>
    <col min="14" max="14" width="10.85546875" hidden="1" customWidth="1"/>
    <col min="15" max="15" width="8.28515625" hidden="1" customWidth="1"/>
    <col min="16" max="16" width="9.140625" hidden="1" customWidth="1"/>
    <col min="17" max="20" width="0.140625" customWidth="1"/>
  </cols>
  <sheetData>
    <row r="1" spans="1:14" ht="12.75" customHeight="1">
      <c r="A1" s="349" t="s">
        <v>0</v>
      </c>
      <c r="B1" s="349"/>
      <c r="C1" s="349"/>
      <c r="D1" s="349"/>
    </row>
    <row r="2" spans="1:14" ht="15.75">
      <c r="A2" s="255" t="s">
        <v>1</v>
      </c>
      <c r="B2" s="256"/>
      <c r="C2" s="257"/>
      <c r="D2" s="257"/>
      <c r="H2" s="239"/>
    </row>
    <row r="3" spans="1:14" ht="13.5" customHeight="1">
      <c r="A3" s="350" t="s">
        <v>2</v>
      </c>
      <c r="B3" s="350"/>
      <c r="C3" s="160"/>
      <c r="D3" s="28"/>
      <c r="E3" s="28"/>
      <c r="F3" s="28"/>
      <c r="G3" s="57"/>
      <c r="H3" s="160"/>
      <c r="I3" s="28"/>
      <c r="J3" s="28"/>
      <c r="K3" s="28"/>
      <c r="L3" s="28"/>
      <c r="M3" s="28"/>
      <c r="N3" s="57"/>
    </row>
    <row r="4" spans="1:14" s="1" customFormat="1" ht="25.5" customHeight="1">
      <c r="A4" s="351" t="s">
        <v>3</v>
      </c>
      <c r="B4" s="351"/>
      <c r="C4" s="351"/>
      <c r="D4" s="351"/>
      <c r="E4" s="351"/>
      <c r="F4" s="351"/>
      <c r="G4" s="351"/>
    </row>
    <row r="5" spans="1:14" s="1" customFormat="1" ht="6" customHeight="1">
      <c r="A5" s="258"/>
      <c r="B5" s="42"/>
      <c r="C5" s="259"/>
      <c r="D5" s="43"/>
      <c r="E5" s="43"/>
      <c r="F5" s="43"/>
      <c r="G5" s="28"/>
    </row>
    <row r="6" spans="1:14" s="1" customFormat="1" ht="11.25">
      <c r="A6" s="147" t="s">
        <v>4</v>
      </c>
      <c r="B6" s="48" t="s">
        <v>5</v>
      </c>
      <c r="C6" s="49" t="s">
        <v>6</v>
      </c>
      <c r="D6" s="229" t="s">
        <v>7</v>
      </c>
      <c r="E6" s="260" t="s">
        <v>8</v>
      </c>
      <c r="F6" s="49"/>
      <c r="G6" s="261" t="s">
        <v>9</v>
      </c>
    </row>
    <row r="7" spans="1:14" s="1" customFormat="1" ht="11.25">
      <c r="A7" s="262" t="s">
        <v>10</v>
      </c>
      <c r="B7" s="263" t="s">
        <v>11</v>
      </c>
      <c r="C7" s="264"/>
      <c r="D7" s="265"/>
      <c r="E7" s="266" t="e">
        <f>E17+#REF!+#REF!+#REF!+#REF!+#REF!</f>
        <v>#REF!</v>
      </c>
      <c r="F7" s="264"/>
      <c r="G7" s="267"/>
    </row>
    <row r="8" spans="1:14" s="1" customFormat="1" ht="12.75" customHeight="1">
      <c r="A8" s="268"/>
      <c r="B8" s="79" t="s">
        <v>12</v>
      </c>
      <c r="C8" s="77"/>
      <c r="D8" s="269"/>
      <c r="E8" s="270"/>
      <c r="F8" s="77"/>
      <c r="G8" s="267"/>
    </row>
    <row r="9" spans="1:14" s="1" customFormat="1" ht="11.25">
      <c r="A9" s="91"/>
      <c r="B9" s="271" t="s">
        <v>13</v>
      </c>
      <c r="C9" s="77"/>
      <c r="D9" s="269"/>
      <c r="E9" s="272"/>
      <c r="F9" s="76"/>
      <c r="G9" s="267"/>
    </row>
    <row r="10" spans="1:14" s="1" customFormat="1" ht="11.25">
      <c r="A10" s="91"/>
      <c r="B10" s="79" t="s">
        <v>14</v>
      </c>
      <c r="C10" s="77">
        <f>D10*12</f>
        <v>1020000</v>
      </c>
      <c r="D10" s="269">
        <v>85000</v>
      </c>
      <c r="E10" s="272">
        <v>624000</v>
      </c>
      <c r="F10" s="76"/>
      <c r="G10" s="267">
        <f>C10-F10</f>
        <v>1020000</v>
      </c>
      <c r="H10" s="1" t="s">
        <v>15</v>
      </c>
    </row>
    <row r="11" spans="1:14" s="1" customFormat="1" ht="11.25">
      <c r="A11" s="91"/>
      <c r="B11" s="79" t="s">
        <v>16</v>
      </c>
      <c r="C11" s="77">
        <f>D11*12</f>
        <v>780000</v>
      </c>
      <c r="D11" s="269">
        <v>65000</v>
      </c>
      <c r="E11" s="272">
        <v>528000</v>
      </c>
      <c r="F11" s="76"/>
      <c r="G11" s="267">
        <f>C11-F11</f>
        <v>780000</v>
      </c>
      <c r="H11" s="1" t="s">
        <v>15</v>
      </c>
    </row>
    <row r="12" spans="1:14" s="1" customFormat="1" ht="11.25">
      <c r="A12" s="91"/>
      <c r="B12" s="79" t="s">
        <v>17</v>
      </c>
      <c r="C12" s="77">
        <f>D12*12</f>
        <v>660000</v>
      </c>
      <c r="D12" s="269">
        <v>55000</v>
      </c>
      <c r="E12" s="272">
        <v>456000</v>
      </c>
      <c r="F12" s="76"/>
      <c r="G12" s="267">
        <f>C12-F12</f>
        <v>660000</v>
      </c>
      <c r="H12" s="1" t="s">
        <v>15</v>
      </c>
    </row>
    <row r="13" spans="1:14" s="1" customFormat="1" ht="11.25">
      <c r="A13" s="91"/>
      <c r="B13" s="79" t="s">
        <v>18</v>
      </c>
      <c r="C13" s="77">
        <f>D13*12</f>
        <v>58080</v>
      </c>
      <c r="D13" s="269">
        <v>4840</v>
      </c>
      <c r="E13" s="272">
        <v>36000</v>
      </c>
      <c r="F13" s="77"/>
      <c r="G13" s="267">
        <f>C13-F13</f>
        <v>58080</v>
      </c>
    </row>
    <row r="14" spans="1:14" s="1" customFormat="1" ht="11.25">
      <c r="A14" s="111"/>
      <c r="B14" s="152" t="s">
        <v>19</v>
      </c>
      <c r="C14" s="212">
        <f>D14*12</f>
        <v>99600</v>
      </c>
      <c r="D14" s="28">
        <v>8300</v>
      </c>
      <c r="E14" s="270"/>
      <c r="F14" s="212"/>
      <c r="G14" s="273">
        <f>C14-F14</f>
        <v>99600</v>
      </c>
    </row>
    <row r="15" spans="1:14" s="1" customFormat="1" ht="11.25">
      <c r="A15" s="274"/>
      <c r="B15" s="275" t="s">
        <v>20</v>
      </c>
      <c r="C15" s="209">
        <f>SUM(C10:C14)</f>
        <v>2617680</v>
      </c>
      <c r="D15" s="276">
        <f>SUM(D10:D14)</f>
        <v>218140</v>
      </c>
      <c r="E15" s="277">
        <f>E10+E11+E12+E13</f>
        <v>1644000</v>
      </c>
      <c r="F15" s="209"/>
      <c r="G15" s="209">
        <f>SUM(G10:G14)</f>
        <v>2617680</v>
      </c>
    </row>
    <row r="16" spans="1:14" s="1" customFormat="1" ht="11.25">
      <c r="A16" s="153"/>
      <c r="B16" s="152" t="s">
        <v>21</v>
      </c>
      <c r="C16" s="278">
        <f>C15*10%</f>
        <v>261768</v>
      </c>
      <c r="D16" s="279">
        <f>D15*10%</f>
        <v>21814</v>
      </c>
      <c r="E16" s="280">
        <v>366691.46</v>
      </c>
      <c r="F16" s="212"/>
      <c r="G16" s="273"/>
      <c r="H16" s="281" t="s">
        <v>22</v>
      </c>
    </row>
    <row r="17" spans="1:22" s="1" customFormat="1" ht="11.25">
      <c r="A17" s="282"/>
      <c r="B17" s="283" t="s">
        <v>23</v>
      </c>
      <c r="C17" s="284">
        <f>C15+C16</f>
        <v>2879448</v>
      </c>
      <c r="D17" s="285">
        <f>SUM(D15:D16)</f>
        <v>239954</v>
      </c>
      <c r="E17" s="286">
        <f>E15+E16</f>
        <v>2010691.46</v>
      </c>
      <c r="F17" s="284"/>
      <c r="G17" s="209">
        <f>C17-F17</f>
        <v>2879448</v>
      </c>
      <c r="V17" s="28"/>
    </row>
    <row r="18" spans="1:22" s="1" customFormat="1" ht="11.25">
      <c r="A18" s="262" t="s">
        <v>24</v>
      </c>
      <c r="B18" s="263" t="s">
        <v>25</v>
      </c>
      <c r="C18" s="152"/>
      <c r="E18" s="287"/>
      <c r="F18" s="68"/>
      <c r="G18" s="267"/>
    </row>
    <row r="19" spans="1:22" s="1" customFormat="1" ht="11.25">
      <c r="A19" s="288"/>
      <c r="B19" s="289" t="s">
        <v>26</v>
      </c>
      <c r="C19" s="103">
        <f t="shared" ref="C19" si="0">D19*12</f>
        <v>3360000</v>
      </c>
      <c r="D19" s="233">
        <v>280000</v>
      </c>
      <c r="E19" s="290">
        <v>4020000</v>
      </c>
      <c r="F19" s="212"/>
      <c r="G19" s="267">
        <v>1120700</v>
      </c>
    </row>
    <row r="20" spans="1:22" s="1" customFormat="1" ht="12.75" customHeight="1">
      <c r="A20" s="282"/>
      <c r="B20" s="283" t="s">
        <v>27</v>
      </c>
      <c r="C20" s="284">
        <f>C19</f>
        <v>3360000</v>
      </c>
      <c r="D20" s="285">
        <f>D19</f>
        <v>280000</v>
      </c>
      <c r="E20" s="286" t="e">
        <f>E19-#REF!</f>
        <v>#REF!</v>
      </c>
      <c r="F20" s="284"/>
      <c r="G20" s="291">
        <f>C20-F20</f>
        <v>3360000</v>
      </c>
    </row>
    <row r="21" spans="1:22" s="1" customFormat="1" ht="11.25">
      <c r="A21" s="262" t="s">
        <v>28</v>
      </c>
      <c r="B21" s="292" t="s">
        <v>29</v>
      </c>
      <c r="C21" s="152"/>
      <c r="E21" s="287"/>
      <c r="F21" s="293"/>
      <c r="G21" s="267"/>
    </row>
    <row r="22" spans="1:22" s="1" customFormat="1" ht="11.25">
      <c r="A22" s="91"/>
      <c r="B22" s="79" t="s">
        <v>30</v>
      </c>
      <c r="C22" s="77">
        <f t="shared" ref="C22:C25" si="1">D22*12</f>
        <v>36000</v>
      </c>
      <c r="D22" s="269">
        <v>3000</v>
      </c>
      <c r="E22" s="272">
        <v>17250</v>
      </c>
      <c r="F22" s="76"/>
      <c r="G22" s="267">
        <v>2200</v>
      </c>
    </row>
    <row r="23" spans="1:22" s="1" customFormat="1" ht="11.25">
      <c r="A23" s="91"/>
      <c r="B23" s="79" t="s">
        <v>31</v>
      </c>
      <c r="C23" s="77">
        <f t="shared" si="1"/>
        <v>48000</v>
      </c>
      <c r="D23" s="269">
        <v>4000</v>
      </c>
      <c r="E23" s="272">
        <v>18484.38</v>
      </c>
      <c r="F23" s="76"/>
      <c r="G23" s="267">
        <v>20905.22</v>
      </c>
    </row>
    <row r="24" spans="1:22" s="1" customFormat="1" ht="11.25">
      <c r="A24" s="91"/>
      <c r="B24" s="79" t="s">
        <v>32</v>
      </c>
      <c r="C24" s="294">
        <f t="shared" si="1"/>
        <v>60000</v>
      </c>
      <c r="D24" s="295">
        <v>5000</v>
      </c>
      <c r="E24" s="272">
        <v>103762.29</v>
      </c>
      <c r="F24" s="76"/>
      <c r="G24" s="267">
        <v>27603.52</v>
      </c>
    </row>
    <row r="25" spans="1:22" s="1" customFormat="1" ht="11.25">
      <c r="A25" s="93"/>
      <c r="B25" s="152" t="s">
        <v>33</v>
      </c>
      <c r="C25" s="77">
        <f t="shared" si="1"/>
        <v>18000</v>
      </c>
      <c r="D25" s="233">
        <v>1500</v>
      </c>
      <c r="E25" s="290">
        <v>6646.81</v>
      </c>
      <c r="F25" s="212"/>
      <c r="G25" s="267">
        <v>-19596.689999999999</v>
      </c>
    </row>
    <row r="26" spans="1:22" s="1" customFormat="1" ht="11.25">
      <c r="A26" s="93"/>
      <c r="B26" s="79" t="s">
        <v>34</v>
      </c>
      <c r="C26" s="77">
        <f t="shared" ref="C26:C28" si="2">D26*12</f>
        <v>24000</v>
      </c>
      <c r="D26" s="232">
        <v>2000</v>
      </c>
      <c r="E26" s="296">
        <v>6646.81</v>
      </c>
      <c r="F26" s="77"/>
      <c r="G26" s="267">
        <v>-5972.92</v>
      </c>
    </row>
    <row r="27" spans="1:22" s="1" customFormat="1" ht="11.25">
      <c r="A27" s="297"/>
      <c r="B27" s="79" t="s">
        <v>35</v>
      </c>
      <c r="C27" s="294">
        <f t="shared" si="2"/>
        <v>63000</v>
      </c>
      <c r="D27" s="298">
        <v>5250</v>
      </c>
      <c r="E27" s="296">
        <v>6646.81</v>
      </c>
      <c r="F27" s="77"/>
      <c r="G27" s="267">
        <v>92714.69</v>
      </c>
    </row>
    <row r="28" spans="1:22" s="1" customFormat="1" ht="11.25">
      <c r="A28" s="297"/>
      <c r="B28" s="79" t="s">
        <v>36</v>
      </c>
      <c r="C28" s="77">
        <f t="shared" si="2"/>
        <v>60000</v>
      </c>
      <c r="D28" s="232">
        <v>5000</v>
      </c>
      <c r="E28" s="296">
        <v>6646.81</v>
      </c>
      <c r="F28" s="77"/>
      <c r="G28" s="267">
        <v>60000</v>
      </c>
    </row>
    <row r="29" spans="1:22" s="1" customFormat="1" ht="11.25">
      <c r="A29" s="297"/>
      <c r="B29" s="289" t="s">
        <v>37</v>
      </c>
      <c r="C29" s="294">
        <v>120000</v>
      </c>
      <c r="D29" s="298">
        <v>10000</v>
      </c>
      <c r="E29" s="296">
        <v>6646.81</v>
      </c>
      <c r="F29" s="77"/>
      <c r="G29" s="267">
        <v>134000</v>
      </c>
    </row>
    <row r="30" spans="1:22" s="1" customFormat="1" ht="11.25">
      <c r="A30" s="297"/>
      <c r="B30" s="289" t="s">
        <v>38</v>
      </c>
      <c r="C30" s="77">
        <v>84000</v>
      </c>
      <c r="D30" s="232">
        <v>7000</v>
      </c>
      <c r="E30" s="296"/>
      <c r="F30" s="77"/>
      <c r="G30" s="267">
        <v>86000</v>
      </c>
    </row>
    <row r="31" spans="1:22" s="1" customFormat="1" ht="11.25">
      <c r="A31" s="297"/>
      <c r="B31" s="289" t="s">
        <v>39</v>
      </c>
      <c r="C31" s="294">
        <v>120000</v>
      </c>
      <c r="D31" s="298">
        <v>10000</v>
      </c>
      <c r="E31" s="296"/>
      <c r="F31" s="77"/>
      <c r="G31" s="267">
        <v>480000</v>
      </c>
    </row>
    <row r="32" spans="1:22" s="1" customFormat="1" ht="11.25">
      <c r="A32" s="297"/>
      <c r="B32" s="289" t="s">
        <v>40</v>
      </c>
      <c r="C32" s="294">
        <v>210000</v>
      </c>
      <c r="D32" s="298">
        <v>17500</v>
      </c>
      <c r="E32" s="296"/>
      <c r="F32" s="77"/>
      <c r="G32" s="267"/>
    </row>
    <row r="33" spans="1:15" s="1" customFormat="1" ht="11.25">
      <c r="A33" s="297"/>
      <c r="B33" s="289" t="s">
        <v>41</v>
      </c>
      <c r="C33" s="77">
        <f t="shared" ref="C33" si="3">D33*12</f>
        <v>60000</v>
      </c>
      <c r="D33" s="232">
        <v>5000</v>
      </c>
      <c r="E33" s="296"/>
      <c r="F33" s="77"/>
      <c r="G33" s="267">
        <v>120000</v>
      </c>
    </row>
    <row r="34" spans="1:15" s="1" customFormat="1" ht="11.25">
      <c r="A34" s="297"/>
      <c r="B34" s="289" t="s">
        <v>42</v>
      </c>
      <c r="C34" s="294">
        <f>D34*12</f>
        <v>30000</v>
      </c>
      <c r="D34" s="298">
        <v>2500</v>
      </c>
      <c r="E34" s="296"/>
      <c r="F34" s="77"/>
      <c r="G34" s="267">
        <v>22861</v>
      </c>
    </row>
    <row r="35" spans="1:15" s="1" customFormat="1" ht="11.25">
      <c r="A35" s="297"/>
      <c r="B35" s="289" t="s">
        <v>43</v>
      </c>
      <c r="C35" s="77">
        <v>120000</v>
      </c>
      <c r="D35" s="232">
        <v>10000</v>
      </c>
      <c r="E35" s="296"/>
      <c r="F35" s="77"/>
      <c r="G35" s="267">
        <v>120000</v>
      </c>
    </row>
    <row r="36" spans="1:15" s="1" customFormat="1" ht="11.25">
      <c r="A36" s="297"/>
      <c r="B36" s="289" t="s">
        <v>44</v>
      </c>
      <c r="C36" s="294">
        <v>60000</v>
      </c>
      <c r="D36" s="298">
        <v>5000</v>
      </c>
      <c r="E36" s="296">
        <v>6646.81</v>
      </c>
      <c r="F36" s="77"/>
      <c r="G36" s="267">
        <v>49084</v>
      </c>
    </row>
    <row r="37" spans="1:15" s="1" customFormat="1" ht="11.25">
      <c r="A37" s="297"/>
      <c r="B37" s="289" t="s">
        <v>45</v>
      </c>
      <c r="C37" s="77">
        <f>D37*12</f>
        <v>18000</v>
      </c>
      <c r="D37" s="232">
        <v>1500</v>
      </c>
      <c r="E37" s="296"/>
      <c r="F37" s="77"/>
      <c r="G37" s="267">
        <v>-2699</v>
      </c>
    </row>
    <row r="38" spans="1:15" s="1" customFormat="1" ht="11.25">
      <c r="A38" s="297"/>
      <c r="B38" s="289" t="s">
        <v>46</v>
      </c>
      <c r="C38" s="77">
        <v>60000</v>
      </c>
      <c r="D38" s="232">
        <v>5000</v>
      </c>
      <c r="E38" s="296"/>
      <c r="F38" s="77"/>
      <c r="G38" s="267">
        <v>36000</v>
      </c>
    </row>
    <row r="39" spans="1:15" s="1" customFormat="1" ht="11.25">
      <c r="A39" s="297"/>
      <c r="B39" s="289" t="s">
        <v>47</v>
      </c>
      <c r="C39" s="77">
        <f>D39*12</f>
        <v>50400</v>
      </c>
      <c r="D39" s="232">
        <v>4200</v>
      </c>
      <c r="E39" s="296"/>
      <c r="F39" s="77"/>
      <c r="G39" s="267">
        <v>17674.939999999999</v>
      </c>
      <c r="H39" s="352" t="s">
        <v>48</v>
      </c>
      <c r="I39" s="353"/>
      <c r="J39" s="353"/>
      <c r="K39" s="353"/>
      <c r="L39" s="353"/>
      <c r="M39" s="353"/>
      <c r="N39" s="353"/>
      <c r="O39" s="353"/>
    </row>
    <row r="40" spans="1:15" s="1" customFormat="1" ht="11.25">
      <c r="A40" s="297"/>
      <c r="B40" s="289" t="s">
        <v>49</v>
      </c>
      <c r="C40" s="77">
        <v>24000</v>
      </c>
      <c r="D40" s="232">
        <v>2000</v>
      </c>
      <c r="E40" s="296"/>
      <c r="F40" s="77"/>
      <c r="G40" s="267">
        <v>15000</v>
      </c>
    </row>
    <row r="41" spans="1:15" s="1" customFormat="1" ht="11.25">
      <c r="A41" s="297"/>
      <c r="B41" s="289" t="s">
        <v>50</v>
      </c>
      <c r="C41" s="77">
        <f>D41*12</f>
        <v>6000</v>
      </c>
      <c r="D41" s="232">
        <v>500</v>
      </c>
      <c r="E41" s="296"/>
      <c r="F41" s="77"/>
      <c r="G41" s="267">
        <v>6000</v>
      </c>
    </row>
    <row r="42" spans="1:15" s="1" customFormat="1" ht="11.25">
      <c r="A42" s="297"/>
      <c r="B42" s="289" t="s">
        <v>51</v>
      </c>
      <c r="C42" s="77">
        <v>10200</v>
      </c>
      <c r="D42" s="232">
        <v>850</v>
      </c>
      <c r="E42" s="296"/>
      <c r="F42" s="77"/>
      <c r="G42" s="267"/>
    </row>
    <row r="43" spans="1:15" s="1" customFormat="1" ht="11.25">
      <c r="A43" s="297"/>
      <c r="B43" s="289" t="s">
        <v>52</v>
      </c>
      <c r="C43" s="77">
        <v>120912</v>
      </c>
      <c r="D43" s="232">
        <v>10076</v>
      </c>
      <c r="E43" s="296"/>
      <c r="F43" s="77"/>
      <c r="G43" s="267"/>
    </row>
    <row r="44" spans="1:15" s="1" customFormat="1" ht="11.25">
      <c r="A44" s="297"/>
      <c r="B44" s="79" t="s">
        <v>53</v>
      </c>
      <c r="C44" s="77">
        <v>90000</v>
      </c>
      <c r="D44" s="232">
        <v>7500</v>
      </c>
      <c r="E44" s="296"/>
      <c r="F44" s="77"/>
      <c r="G44" s="267">
        <v>89091</v>
      </c>
    </row>
    <row r="45" spans="1:15" s="1" customFormat="1" ht="12" customHeight="1">
      <c r="A45" s="299"/>
      <c r="B45" s="300" t="s">
        <v>27</v>
      </c>
      <c r="C45" s="301">
        <f>SUM(C22:C44)</f>
        <v>1492512</v>
      </c>
      <c r="D45" s="302">
        <f>SUM(D21:D44)</f>
        <v>124376</v>
      </c>
      <c r="E45" s="303">
        <f>SUM(E22:E25)</f>
        <v>146143.48000000001</v>
      </c>
      <c r="F45" s="304"/>
      <c r="G45" s="273">
        <f>SUM(G22:G44)</f>
        <v>1350865.76</v>
      </c>
    </row>
    <row r="46" spans="1:15" s="1" customFormat="1" ht="11.25">
      <c r="A46" s="153"/>
      <c r="B46" s="305" t="s">
        <v>54</v>
      </c>
      <c r="C46" s="45">
        <f>C17+C20+C45</f>
        <v>7731960</v>
      </c>
      <c r="D46" s="45">
        <f t="shared" ref="D46:E46" si="4">D17+D20+D45</f>
        <v>644330</v>
      </c>
      <c r="E46" s="306" t="e">
        <f t="shared" si="4"/>
        <v>#REF!</v>
      </c>
      <c r="F46" s="45"/>
      <c r="G46" s="44">
        <f>G17+G20+G45</f>
        <v>7590313.7599999998</v>
      </c>
    </row>
    <row r="47" spans="1:15" s="1" customFormat="1" ht="11.25">
      <c r="A47" s="136"/>
      <c r="B47" s="137"/>
      <c r="C47" s="43"/>
      <c r="D47" s="43"/>
      <c r="E47" s="114"/>
      <c r="F47" s="114"/>
      <c r="G47" s="212"/>
    </row>
    <row r="48" spans="1:15" s="1" customFormat="1" ht="11.25">
      <c r="A48" s="141" t="s">
        <v>55</v>
      </c>
      <c r="B48" s="227"/>
      <c r="C48" s="307"/>
      <c r="D48" s="28"/>
      <c r="E48" s="308"/>
      <c r="F48" s="308"/>
      <c r="G48" s="212"/>
    </row>
    <row r="49" spans="1:15" s="1" customFormat="1" ht="3.75" customHeight="1">
      <c r="A49" s="136"/>
      <c r="C49" s="28"/>
      <c r="D49" s="28"/>
      <c r="E49" s="212"/>
      <c r="F49" s="212"/>
      <c r="G49" s="212"/>
    </row>
    <row r="50" spans="1:15" s="1" customFormat="1" ht="11.25">
      <c r="A50" s="47" t="s">
        <v>4</v>
      </c>
      <c r="B50" s="48" t="s">
        <v>5</v>
      </c>
      <c r="C50" s="49" t="s">
        <v>6</v>
      </c>
      <c r="D50" s="229"/>
      <c r="E50" s="309" t="s">
        <v>8</v>
      </c>
      <c r="F50" s="49"/>
      <c r="G50" s="310"/>
    </row>
    <row r="51" spans="1:15" s="1" customFormat="1" ht="11.25">
      <c r="A51" s="311" t="s">
        <v>10</v>
      </c>
      <c r="B51" s="312" t="s">
        <v>56</v>
      </c>
      <c r="C51" s="313">
        <f>'Доходы '!C59</f>
        <v>971940</v>
      </c>
      <c r="D51" s="313"/>
      <c r="E51" s="314">
        <f>'Доходы '!G59</f>
        <v>1051060.71</v>
      </c>
      <c r="F51" s="314"/>
      <c r="G51" s="55"/>
      <c r="I51" s="339"/>
      <c r="O51" s="43"/>
    </row>
    <row r="52" spans="1:15" s="1" customFormat="1" ht="11.25">
      <c r="A52" s="315" t="s">
        <v>24</v>
      </c>
      <c r="B52" s="316" t="s">
        <v>57</v>
      </c>
      <c r="C52" s="317"/>
      <c r="D52" s="317"/>
      <c r="E52" s="318"/>
      <c r="F52" s="69"/>
      <c r="G52" s="319"/>
      <c r="O52" s="340"/>
    </row>
    <row r="53" spans="1:15" s="1" customFormat="1" ht="11.25">
      <c r="A53" s="320" t="s">
        <v>58</v>
      </c>
      <c r="B53" s="79" t="s">
        <v>59</v>
      </c>
      <c r="C53" s="78">
        <f>C51*30%</f>
        <v>291582</v>
      </c>
      <c r="D53" s="78"/>
      <c r="E53" s="78">
        <f>E51*20%</f>
        <v>210212.14199999999</v>
      </c>
      <c r="F53" s="321"/>
      <c r="G53" s="321"/>
    </row>
    <row r="54" spans="1:15" s="1" customFormat="1" ht="11.25">
      <c r="A54" s="322" t="s">
        <v>60</v>
      </c>
      <c r="B54" s="79" t="s">
        <v>61</v>
      </c>
      <c r="C54" s="78">
        <f>C51*20%</f>
        <v>194388</v>
      </c>
      <c r="D54" s="78"/>
      <c r="E54" s="78">
        <f>E51*20%</f>
        <v>210212.14199999999</v>
      </c>
      <c r="F54" s="77"/>
      <c r="G54" s="321"/>
      <c r="I54" s="339"/>
    </row>
    <row r="55" spans="1:15" s="1" customFormat="1" ht="33.75">
      <c r="A55" s="323" t="s">
        <v>62</v>
      </c>
      <c r="B55" s="324" t="s">
        <v>63</v>
      </c>
      <c r="C55" s="325">
        <f>C51*50%</f>
        <v>485970</v>
      </c>
      <c r="D55" s="71"/>
      <c r="E55" s="71">
        <f>E51*60%</f>
        <v>630636.42599999998</v>
      </c>
      <c r="F55" s="326"/>
      <c r="G55" s="327"/>
      <c r="I55" s="339"/>
    </row>
    <row r="56" spans="1:15" s="1" customFormat="1" ht="11.25">
      <c r="A56" s="328"/>
      <c r="B56" s="329" t="s">
        <v>64</v>
      </c>
      <c r="C56" s="54">
        <f>C55+C53+C54</f>
        <v>971940</v>
      </c>
      <c r="D56" s="54"/>
      <c r="E56" s="54">
        <f t="shared" ref="E56" si="5">E55+E53+E54</f>
        <v>1051060.71</v>
      </c>
      <c r="F56" s="54"/>
      <c r="G56" s="55"/>
    </row>
    <row r="57" spans="1:15" s="1" customFormat="1" ht="6.75" customHeight="1">
      <c r="A57" s="330"/>
      <c r="C57" s="28"/>
      <c r="D57" s="28"/>
      <c r="E57" s="212"/>
      <c r="F57" s="212"/>
      <c r="G57" s="212"/>
    </row>
    <row r="58" spans="1:15" s="1" customFormat="1" ht="11.25">
      <c r="A58" s="141" t="s">
        <v>65</v>
      </c>
      <c r="B58" s="227"/>
      <c r="D58" s="28"/>
      <c r="E58" s="212"/>
      <c r="F58" s="212"/>
      <c r="G58" s="212"/>
      <c r="I58" s="28"/>
      <c r="J58" s="28"/>
    </row>
    <row r="59" spans="1:15" s="1" customFormat="1" ht="2.25" customHeight="1">
      <c r="A59" s="136"/>
      <c r="D59" s="28"/>
      <c r="E59" s="212"/>
      <c r="F59" s="212"/>
      <c r="G59" s="212"/>
    </row>
    <row r="60" spans="1:15" s="1" customFormat="1" ht="12" customHeight="1">
      <c r="A60" s="60" t="s">
        <v>4</v>
      </c>
      <c r="B60" s="228" t="s">
        <v>66</v>
      </c>
      <c r="C60" s="228" t="s">
        <v>6</v>
      </c>
      <c r="D60" s="48"/>
      <c r="E60" s="354" t="s">
        <v>67</v>
      </c>
      <c r="F60" s="49"/>
      <c r="G60" s="64"/>
    </row>
    <row r="61" spans="1:15" s="1" customFormat="1" ht="11.25">
      <c r="A61" s="331" t="s">
        <v>10</v>
      </c>
      <c r="B61" s="312" t="s">
        <v>56</v>
      </c>
      <c r="C61" s="332">
        <f>'Доходы '!C70</f>
        <v>465600</v>
      </c>
      <c r="D61" s="317"/>
      <c r="E61" s="355"/>
      <c r="F61" s="333"/>
      <c r="G61" s="334"/>
    </row>
    <row r="62" spans="1:15" s="1" customFormat="1">
      <c r="A62" s="335" t="s">
        <v>24</v>
      </c>
      <c r="B62" s="336" t="s">
        <v>68</v>
      </c>
      <c r="C62" s="54"/>
      <c r="D62" s="115"/>
      <c r="E62" s="337"/>
      <c r="F62" s="337"/>
      <c r="G62" s="334"/>
      <c r="H62" s="239"/>
    </row>
    <row r="63" spans="1:15" s="1" customFormat="1" ht="11.25">
      <c r="A63" s="74" t="s">
        <v>58</v>
      </c>
      <c r="B63" s="79" t="s">
        <v>59</v>
      </c>
      <c r="C63" s="71">
        <f>C61*20%</f>
        <v>93120</v>
      </c>
      <c r="D63" s="71"/>
      <c r="E63" s="68" t="e">
        <f>#REF!*55%</f>
        <v>#REF!</v>
      </c>
      <c r="F63" s="264"/>
      <c r="G63" s="334"/>
      <c r="N63" s="43"/>
    </row>
    <row r="64" spans="1:15" s="1" customFormat="1" ht="11.25">
      <c r="A64" s="91" t="s">
        <v>69</v>
      </c>
      <c r="B64" s="338" t="s">
        <v>70</v>
      </c>
      <c r="C64" s="78">
        <f>C61-C63</f>
        <v>372480</v>
      </c>
      <c r="D64" s="78"/>
      <c r="E64" s="77" t="e">
        <f>#REF!*35%</f>
        <v>#REF!</v>
      </c>
      <c r="F64" s="76"/>
      <c r="G64" s="334"/>
      <c r="J64" s="43"/>
      <c r="K64" s="43"/>
      <c r="N64" s="43"/>
    </row>
    <row r="65" spans="1:7">
      <c r="A65" s="341"/>
      <c r="B65" s="342" t="s">
        <v>71</v>
      </c>
      <c r="C65" s="306">
        <f>SUM(C63:C64)</f>
        <v>465600</v>
      </c>
      <c r="D65" s="306"/>
      <c r="E65" s="343" t="e">
        <f>SUM(E63:E64)</f>
        <v>#REF!</v>
      </c>
      <c r="F65" s="343"/>
      <c r="G65" s="64"/>
    </row>
    <row r="66" spans="1:7" ht="8.25" customHeight="1">
      <c r="E66" s="344"/>
      <c r="F66" s="344"/>
      <c r="G66" s="344"/>
    </row>
    <row r="67" spans="1:7" s="1" customFormat="1" ht="11.25">
      <c r="A67" s="141" t="s">
        <v>72</v>
      </c>
      <c r="B67" s="137"/>
      <c r="C67" s="43"/>
      <c r="D67" s="28"/>
      <c r="E67" s="212"/>
      <c r="F67" s="212"/>
      <c r="G67" s="212"/>
    </row>
    <row r="68" spans="1:7" s="1" customFormat="1" ht="3.75" customHeight="1">
      <c r="A68" s="141"/>
      <c r="B68" s="137"/>
      <c r="C68" s="43"/>
      <c r="D68" s="28"/>
      <c r="E68" s="212"/>
      <c r="F68" s="212"/>
      <c r="G68" s="212"/>
    </row>
    <row r="69" spans="1:7" s="1" customFormat="1" ht="11.25">
      <c r="A69" s="60" t="s">
        <v>4</v>
      </c>
      <c r="B69" s="61" t="s">
        <v>5</v>
      </c>
      <c r="C69" s="178" t="s">
        <v>6</v>
      </c>
      <c r="D69" s="229"/>
      <c r="E69" s="309" t="s">
        <v>8</v>
      </c>
      <c r="F69" s="49"/>
      <c r="G69" s="64"/>
    </row>
    <row r="70" spans="1:7" s="1" customFormat="1" ht="11.25">
      <c r="A70" s="274" t="s">
        <v>10</v>
      </c>
      <c r="B70" s="275" t="s">
        <v>73</v>
      </c>
      <c r="C70" s="345">
        <f>'Доходы '!C64</f>
        <v>780000</v>
      </c>
      <c r="D70" s="346"/>
      <c r="E70" s="347" t="e">
        <f>#REF!</f>
        <v>#REF!</v>
      </c>
      <c r="F70" s="345"/>
      <c r="G70" s="132"/>
    </row>
    <row r="71" spans="1:7" s="1" customFormat="1" ht="11.25">
      <c r="A71" s="136"/>
      <c r="C71" s="28"/>
      <c r="D71" s="28"/>
      <c r="E71" s="28"/>
      <c r="F71" s="28"/>
      <c r="G71" s="28"/>
    </row>
    <row r="72" spans="1:7">
      <c r="F72" s="348"/>
    </row>
  </sheetData>
  <mergeCells count="5">
    <mergeCell ref="A1:D1"/>
    <mergeCell ref="A3:B3"/>
    <mergeCell ref="A4:G4"/>
    <mergeCell ref="H39:O39"/>
    <mergeCell ref="E60:E61"/>
  </mergeCells>
  <pageMargins left="0.23622047244094499" right="0.23622047244094499" top="0.15748031496063" bottom="0.15748031496063" header="0.31496062992126" footer="0.31496062992126"/>
  <pageSetup paperSize="9" fitToWidth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7"/>
  <sheetViews>
    <sheetView topLeftCell="A56" workbookViewId="0">
      <selection activeCell="A2" sqref="A2"/>
    </sheetView>
  </sheetViews>
  <sheetFormatPr defaultColWidth="9" defaultRowHeight="12.75"/>
  <cols>
    <col min="1" max="1" width="4.28515625" style="31" customWidth="1"/>
    <col min="2" max="2" width="45.140625" customWidth="1"/>
    <col min="3" max="3" width="10.42578125" customWidth="1"/>
    <col min="4" max="4" width="9.140625" style="3" customWidth="1"/>
    <col min="5" max="5" width="14.42578125" style="3" customWidth="1"/>
    <col min="6" max="6" width="14" style="3" hidden="1" customWidth="1"/>
    <col min="7" max="7" width="12.7109375" hidden="1" customWidth="1"/>
    <col min="8" max="8" width="11.42578125" customWidth="1"/>
    <col min="9" max="9" width="10.85546875" hidden="1" customWidth="1"/>
    <col min="10" max="10" width="10.7109375" style="32" hidden="1" customWidth="1"/>
    <col min="11" max="11" width="11.28515625" style="33" hidden="1" customWidth="1"/>
    <col min="12" max="12" width="11.5703125" hidden="1" customWidth="1"/>
    <col min="13" max="13" width="12" hidden="1" customWidth="1"/>
    <col min="14" max="14" width="4.42578125" customWidth="1"/>
    <col min="15" max="15" width="12.5703125" customWidth="1"/>
    <col min="16" max="16" width="8" customWidth="1"/>
    <col min="17" max="17" width="29.85546875" customWidth="1"/>
    <col min="18" max="18" width="10.42578125" customWidth="1"/>
  </cols>
  <sheetData>
    <row r="1" spans="1:16" s="30" customFormat="1" ht="31.5" customHeight="1">
      <c r="A1" s="356" t="s">
        <v>74</v>
      </c>
      <c r="B1" s="356"/>
      <c r="C1" s="356"/>
      <c r="D1" s="356"/>
      <c r="E1" s="356"/>
      <c r="F1" s="34"/>
      <c r="H1" s="357" t="s">
        <v>75</v>
      </c>
      <c r="I1" s="358"/>
      <c r="J1" s="358"/>
      <c r="K1" s="359"/>
      <c r="L1" s="360" t="s">
        <v>76</v>
      </c>
      <c r="M1" s="361"/>
      <c r="N1" s="362"/>
      <c r="O1" s="350"/>
      <c r="P1" s="160"/>
    </row>
    <row r="2" spans="1:16" s="30" customFormat="1" ht="39.75" customHeight="1">
      <c r="A2" s="35"/>
      <c r="B2" s="36"/>
      <c r="C2" s="36"/>
      <c r="D2" s="37"/>
      <c r="E2" s="38"/>
      <c r="F2" s="39"/>
      <c r="G2" s="40"/>
      <c r="H2" s="41" t="s">
        <v>77</v>
      </c>
      <c r="I2" s="161" t="s">
        <v>78</v>
      </c>
      <c r="J2" s="162" t="s">
        <v>79</v>
      </c>
      <c r="K2" s="163" t="s">
        <v>80</v>
      </c>
      <c r="L2" s="164" t="s">
        <v>81</v>
      </c>
      <c r="M2" s="165" t="s">
        <v>82</v>
      </c>
      <c r="N2" s="362"/>
      <c r="O2" s="350"/>
      <c r="P2" s="160"/>
    </row>
    <row r="3" spans="1:16" s="1" customFormat="1" ht="13.5" customHeight="1">
      <c r="A3" s="363" t="s">
        <v>83</v>
      </c>
      <c r="B3" s="363"/>
      <c r="C3" s="363"/>
      <c r="D3" s="43"/>
      <c r="E3" s="43"/>
      <c r="F3" s="44" t="e">
        <f>F7+D59+D65+D70</f>
        <v>#REF!</v>
      </c>
      <c r="G3" s="45" t="e">
        <f>G7+E59+E65+E70</f>
        <v>#REF!</v>
      </c>
      <c r="H3" s="45"/>
      <c r="I3" s="166"/>
      <c r="J3" s="167"/>
      <c r="K3" s="44"/>
      <c r="L3" s="44"/>
      <c r="M3" s="55"/>
      <c r="N3" s="168"/>
      <c r="O3" s="169"/>
      <c r="P3" s="170"/>
    </row>
    <row r="4" spans="1:16" s="1" customFormat="1" ht="13.5" customHeight="1">
      <c r="A4" s="42" t="s">
        <v>84</v>
      </c>
      <c r="B4" s="42"/>
      <c r="C4" s="42"/>
      <c r="D4" s="43"/>
      <c r="E4" s="43"/>
      <c r="F4" s="43"/>
      <c r="G4" s="43"/>
      <c r="H4" s="43"/>
      <c r="I4" s="43"/>
      <c r="J4" s="43"/>
      <c r="K4" s="43"/>
      <c r="L4" s="43"/>
      <c r="M4" s="57"/>
      <c r="N4" s="171"/>
      <c r="P4" s="172"/>
    </row>
    <row r="5" spans="1:16" s="1" customFormat="1" ht="14.25" customHeight="1">
      <c r="A5" s="364" t="s">
        <v>85</v>
      </c>
      <c r="B5" s="364"/>
      <c r="C5" s="364"/>
      <c r="D5" s="43"/>
      <c r="E5" s="43"/>
      <c r="J5" s="173"/>
      <c r="K5" s="174"/>
      <c r="L5" s="28"/>
      <c r="N5" s="171"/>
      <c r="P5" s="172"/>
    </row>
    <row r="6" spans="1:16" s="1" customFormat="1">
      <c r="A6" s="47" t="s">
        <v>4</v>
      </c>
      <c r="B6" s="365" t="s">
        <v>86</v>
      </c>
      <c r="C6" s="366"/>
      <c r="D6" s="48" t="s">
        <v>87</v>
      </c>
      <c r="E6" s="49" t="s">
        <v>88</v>
      </c>
      <c r="F6" s="50"/>
      <c r="G6" s="50"/>
      <c r="H6" s="51" t="s">
        <v>89</v>
      </c>
      <c r="I6" s="175"/>
      <c r="J6" s="176"/>
      <c r="K6" s="177"/>
      <c r="L6" s="178" t="s">
        <v>88</v>
      </c>
      <c r="M6" s="179"/>
      <c r="N6" s="171"/>
      <c r="P6" s="172"/>
    </row>
    <row r="7" spans="1:16" s="1" customFormat="1">
      <c r="A7" s="52"/>
      <c r="B7" s="367" t="s">
        <v>90</v>
      </c>
      <c r="C7" s="368"/>
      <c r="D7" s="54"/>
      <c r="E7" s="55">
        <f>Расходы!C46</f>
        <v>7731960</v>
      </c>
      <c r="F7" s="45" t="e">
        <f>#REF!+#REF!+#REF!+#REF!</f>
        <v>#REF!</v>
      </c>
      <c r="G7" s="45" t="e">
        <f>#REF!+#REF!+#REF!+#REF!</f>
        <v>#REF!</v>
      </c>
      <c r="H7" s="56"/>
      <c r="I7" s="180"/>
      <c r="J7" s="45"/>
      <c r="K7" s="181"/>
      <c r="L7" s="45"/>
      <c r="M7" s="180"/>
      <c r="N7" s="182"/>
      <c r="P7" s="183"/>
    </row>
    <row r="8" spans="1:16" s="1" customFormat="1" ht="8.25" customHeight="1">
      <c r="A8" s="364"/>
      <c r="B8" s="364"/>
      <c r="C8" s="364"/>
      <c r="D8" s="28"/>
      <c r="E8" s="28"/>
      <c r="F8" s="57"/>
      <c r="H8" s="58"/>
      <c r="I8" s="58"/>
      <c r="J8" s="184"/>
      <c r="K8" s="185"/>
    </row>
    <row r="9" spans="1:16" s="1" customFormat="1" ht="8.25" customHeight="1">
      <c r="A9" s="46"/>
      <c r="B9" s="46"/>
      <c r="C9" s="46"/>
      <c r="D9" s="28"/>
      <c r="E9" s="28"/>
      <c r="F9" s="57"/>
      <c r="H9" s="58"/>
      <c r="I9" s="58"/>
      <c r="J9" s="184"/>
      <c r="K9" s="185"/>
    </row>
    <row r="10" spans="1:16" s="1" customFormat="1" ht="8.25" customHeight="1">
      <c r="A10" s="46"/>
      <c r="B10" s="46"/>
      <c r="C10" s="46"/>
      <c r="D10" s="28"/>
      <c r="E10" s="28"/>
      <c r="F10" s="57"/>
      <c r="H10" s="58"/>
      <c r="I10" s="58"/>
      <c r="J10" s="184"/>
      <c r="K10" s="185"/>
    </row>
    <row r="11" spans="1:16" s="1" customFormat="1" ht="8.25" customHeight="1">
      <c r="A11" s="46"/>
      <c r="B11" s="46"/>
      <c r="C11" s="46"/>
      <c r="D11" s="28"/>
      <c r="E11" s="28"/>
      <c r="F11" s="57"/>
      <c r="H11" s="58"/>
      <c r="I11" s="58"/>
      <c r="J11" s="184"/>
      <c r="K11" s="185"/>
    </row>
    <row r="12" spans="1:16" s="1" customFormat="1" ht="11.25">
      <c r="A12" s="364" t="s">
        <v>91</v>
      </c>
      <c r="B12" s="364"/>
      <c r="C12" s="364"/>
      <c r="D12" s="28"/>
      <c r="E12" s="28"/>
      <c r="F12" s="28"/>
      <c r="H12" s="59"/>
      <c r="I12" s="58"/>
      <c r="J12" s="184"/>
      <c r="K12" s="185"/>
    </row>
    <row r="13" spans="1:16" s="1" customFormat="1" ht="11.25">
      <c r="A13" s="60" t="s">
        <v>4</v>
      </c>
      <c r="B13" s="61" t="s">
        <v>92</v>
      </c>
      <c r="C13" s="62" t="s">
        <v>93</v>
      </c>
      <c r="D13" s="49" t="s">
        <v>94</v>
      </c>
      <c r="E13" s="49"/>
      <c r="F13" s="63" t="s">
        <v>95</v>
      </c>
      <c r="G13" s="64" t="s">
        <v>96</v>
      </c>
      <c r="H13" s="65"/>
      <c r="I13" s="186"/>
      <c r="J13" s="187"/>
      <c r="K13" s="188"/>
      <c r="L13" s="49"/>
      <c r="M13" s="189"/>
      <c r="N13" s="172"/>
      <c r="O13" s="172"/>
    </row>
    <row r="14" spans="1:16" s="1" customFormat="1" ht="11.25">
      <c r="A14" s="66" t="s">
        <v>10</v>
      </c>
      <c r="B14" s="67" t="s">
        <v>97</v>
      </c>
      <c r="C14" s="68"/>
      <c r="D14" s="69"/>
      <c r="E14" s="70"/>
      <c r="F14" s="71"/>
      <c r="G14" s="72"/>
      <c r="H14" s="73"/>
      <c r="I14" s="73"/>
      <c r="J14" s="190"/>
      <c r="K14" s="191"/>
      <c r="L14" s="72"/>
      <c r="M14" s="72"/>
    </row>
    <row r="15" spans="1:16" s="1" customFormat="1" ht="11.25" hidden="1">
      <c r="A15" s="74" t="s">
        <v>98</v>
      </c>
      <c r="B15" s="75" t="s">
        <v>99</v>
      </c>
      <c r="C15" s="76">
        <f>D15*12</f>
        <v>0</v>
      </c>
      <c r="D15" s="77">
        <v>0</v>
      </c>
      <c r="E15" s="78"/>
      <c r="F15" s="78">
        <v>0</v>
      </c>
      <c r="G15" s="79">
        <v>0</v>
      </c>
      <c r="H15" s="80"/>
      <c r="I15" s="84"/>
      <c r="J15" s="192"/>
      <c r="K15" s="193"/>
      <c r="L15" s="79"/>
      <c r="M15" s="77"/>
      <c r="N15" s="28"/>
      <c r="O15" s="28"/>
    </row>
    <row r="16" spans="1:16" s="1" customFormat="1" ht="11.25" hidden="1">
      <c r="A16" s="74" t="s">
        <v>100</v>
      </c>
      <c r="B16" s="75" t="s">
        <v>101</v>
      </c>
      <c r="C16" s="76">
        <f t="shared" ref="C16:C31" si="0">D16*12</f>
        <v>10800</v>
      </c>
      <c r="D16" s="77">
        <v>900</v>
      </c>
      <c r="E16" s="78"/>
      <c r="F16" s="78">
        <v>50000</v>
      </c>
      <c r="G16" s="81">
        <v>10000</v>
      </c>
      <c r="H16" s="82"/>
      <c r="I16" s="85"/>
      <c r="J16" s="194"/>
      <c r="K16" s="195"/>
      <c r="L16" s="81"/>
      <c r="M16" s="77"/>
      <c r="N16" s="28"/>
      <c r="O16" s="28"/>
    </row>
    <row r="17" spans="1:15" s="1" customFormat="1" ht="11.25" hidden="1">
      <c r="A17" s="74" t="s">
        <v>102</v>
      </c>
      <c r="B17" s="75" t="s">
        <v>103</v>
      </c>
      <c r="C17" s="76">
        <f t="shared" si="0"/>
        <v>220800</v>
      </c>
      <c r="D17" s="77">
        <v>18400</v>
      </c>
      <c r="E17" s="78"/>
      <c r="F17" s="78">
        <v>193200</v>
      </c>
      <c r="G17" s="81">
        <v>161000</v>
      </c>
      <c r="H17" s="82"/>
      <c r="I17" s="85"/>
      <c r="J17" s="194"/>
      <c r="K17" s="195"/>
      <c r="L17" s="81"/>
      <c r="M17" s="77"/>
      <c r="N17" s="28"/>
      <c r="O17" s="28"/>
    </row>
    <row r="18" spans="1:15" s="1" customFormat="1" ht="11.25" hidden="1">
      <c r="A18" s="74" t="s">
        <v>104</v>
      </c>
      <c r="B18" s="75" t="s">
        <v>105</v>
      </c>
      <c r="C18" s="76">
        <f t="shared" si="0"/>
        <v>12000</v>
      </c>
      <c r="D18" s="77">
        <v>1000</v>
      </c>
      <c r="E18" s="78"/>
      <c r="F18" s="78">
        <v>36400</v>
      </c>
      <c r="G18" s="81">
        <v>43800</v>
      </c>
      <c r="H18" s="82"/>
      <c r="I18" s="85"/>
      <c r="J18" s="194"/>
      <c r="K18" s="195"/>
      <c r="L18" s="81"/>
      <c r="M18" s="77"/>
      <c r="N18" s="28"/>
      <c r="O18" s="28"/>
    </row>
    <row r="19" spans="1:15" s="1" customFormat="1" ht="11.25" hidden="1">
      <c r="A19" s="74" t="s">
        <v>106</v>
      </c>
      <c r="B19" s="75" t="s">
        <v>107</v>
      </c>
      <c r="C19" s="76">
        <f t="shared" si="0"/>
        <v>12000</v>
      </c>
      <c r="D19" s="77">
        <v>1000</v>
      </c>
      <c r="E19" s="83"/>
      <c r="F19" s="78">
        <v>17500</v>
      </c>
      <c r="G19" s="79">
        <v>0</v>
      </c>
      <c r="H19" s="82"/>
      <c r="I19" s="84"/>
      <c r="J19" s="192"/>
      <c r="K19" s="193"/>
      <c r="L19" s="77"/>
      <c r="M19" s="77"/>
      <c r="N19" s="28"/>
      <c r="O19" s="28"/>
    </row>
    <row r="20" spans="1:15" s="1" customFormat="1" ht="11.25" hidden="1">
      <c r="A20" s="74" t="s">
        <v>108</v>
      </c>
      <c r="B20" s="75" t="s">
        <v>109</v>
      </c>
      <c r="C20" s="76">
        <f t="shared" si="0"/>
        <v>12000</v>
      </c>
      <c r="D20" s="77">
        <v>1000</v>
      </c>
      <c r="E20" s="78"/>
      <c r="F20" s="78">
        <v>8100</v>
      </c>
      <c r="G20" s="79">
        <v>0</v>
      </c>
      <c r="H20" s="82"/>
      <c r="I20" s="84"/>
      <c r="J20" s="192"/>
      <c r="K20" s="193"/>
      <c r="L20" s="77"/>
      <c r="M20" s="77"/>
      <c r="N20" s="28"/>
      <c r="O20" s="28"/>
    </row>
    <row r="21" spans="1:15" s="1" customFormat="1" ht="11.25" hidden="1">
      <c r="A21" s="74" t="s">
        <v>110</v>
      </c>
      <c r="B21" s="75" t="s">
        <v>111</v>
      </c>
      <c r="C21" s="76">
        <f t="shared" si="0"/>
        <v>30000</v>
      </c>
      <c r="D21" s="77">
        <v>2500</v>
      </c>
      <c r="E21" s="78"/>
      <c r="F21" s="78">
        <v>82800</v>
      </c>
      <c r="G21" s="81">
        <v>90250</v>
      </c>
      <c r="H21" s="82"/>
      <c r="I21" s="85"/>
      <c r="J21" s="194"/>
      <c r="K21" s="195"/>
      <c r="L21" s="81"/>
      <c r="M21" s="77"/>
      <c r="N21" s="28"/>
      <c r="O21" s="28"/>
    </row>
    <row r="22" spans="1:15" s="1" customFormat="1" ht="11.25" hidden="1">
      <c r="A22" s="74" t="s">
        <v>112</v>
      </c>
      <c r="B22" s="75" t="s">
        <v>113</v>
      </c>
      <c r="C22" s="76">
        <f t="shared" si="0"/>
        <v>0</v>
      </c>
      <c r="D22" s="77">
        <v>0</v>
      </c>
      <c r="E22" s="78"/>
      <c r="F22" s="78">
        <v>25950</v>
      </c>
      <c r="G22" s="79">
        <v>0</v>
      </c>
      <c r="H22" s="84"/>
      <c r="I22" s="84"/>
      <c r="J22" s="192"/>
      <c r="K22" s="193"/>
      <c r="L22" s="79"/>
      <c r="M22" s="77"/>
      <c r="N22" s="28"/>
      <c r="O22" s="28"/>
    </row>
    <row r="23" spans="1:15" s="1" customFormat="1" ht="11.25" hidden="1">
      <c r="A23" s="74" t="s">
        <v>114</v>
      </c>
      <c r="B23" s="75" t="s">
        <v>115</v>
      </c>
      <c r="C23" s="76">
        <f t="shared" si="0"/>
        <v>0</v>
      </c>
      <c r="D23" s="77">
        <v>0</v>
      </c>
      <c r="E23" s="78"/>
      <c r="F23" s="78">
        <v>6900</v>
      </c>
      <c r="G23" s="79">
        <v>0</v>
      </c>
      <c r="H23" s="84"/>
      <c r="I23" s="84"/>
      <c r="J23" s="192"/>
      <c r="K23" s="193"/>
      <c r="L23" s="79"/>
      <c r="M23" s="77"/>
      <c r="N23" s="28"/>
      <c r="O23" s="28"/>
    </row>
    <row r="24" spans="1:15" s="1" customFormat="1" ht="11.25" hidden="1">
      <c r="A24" s="74" t="s">
        <v>116</v>
      </c>
      <c r="B24" s="75" t="s">
        <v>117</v>
      </c>
      <c r="C24" s="76">
        <f t="shared" si="0"/>
        <v>0</v>
      </c>
      <c r="D24" s="77">
        <v>0</v>
      </c>
      <c r="E24" s="78"/>
      <c r="F24" s="78">
        <v>33915.07</v>
      </c>
      <c r="G24" s="77">
        <v>8876.7099999999991</v>
      </c>
      <c r="H24" s="82"/>
      <c r="I24" s="82"/>
      <c r="J24" s="196"/>
      <c r="K24" s="197"/>
      <c r="L24" s="77"/>
      <c r="M24" s="77"/>
      <c r="N24" s="28"/>
      <c r="O24" s="28"/>
    </row>
    <row r="25" spans="1:15" s="1" customFormat="1" ht="11.25" hidden="1">
      <c r="A25" s="74" t="s">
        <v>118</v>
      </c>
      <c r="B25" s="75" t="s">
        <v>119</v>
      </c>
      <c r="C25" s="76">
        <f t="shared" si="0"/>
        <v>0</v>
      </c>
      <c r="D25" s="77">
        <v>0</v>
      </c>
      <c r="E25" s="78"/>
      <c r="F25" s="78">
        <v>10000</v>
      </c>
      <c r="G25" s="79">
        <v>0</v>
      </c>
      <c r="H25" s="84"/>
      <c r="I25" s="84"/>
      <c r="J25" s="192"/>
      <c r="K25" s="193"/>
      <c r="L25" s="79"/>
      <c r="M25" s="77"/>
      <c r="N25" s="28"/>
      <c r="O25" s="28"/>
    </row>
    <row r="26" spans="1:15" s="1" customFormat="1" ht="11.25" hidden="1">
      <c r="A26" s="74" t="s">
        <v>120</v>
      </c>
      <c r="B26" s="75" t="s">
        <v>121</v>
      </c>
      <c r="C26" s="76">
        <f t="shared" si="0"/>
        <v>0</v>
      </c>
      <c r="D26" s="77">
        <v>0</v>
      </c>
      <c r="E26" s="78"/>
      <c r="F26" s="78">
        <v>0</v>
      </c>
      <c r="G26" s="79">
        <v>0</v>
      </c>
      <c r="H26" s="84"/>
      <c r="I26" s="84"/>
      <c r="J26" s="192"/>
      <c r="K26" s="193"/>
      <c r="L26" s="79"/>
      <c r="M26" s="77"/>
      <c r="N26" s="28"/>
      <c r="O26" s="28"/>
    </row>
    <row r="27" spans="1:15" s="1" customFormat="1" ht="11.25" hidden="1">
      <c r="A27" s="74" t="s">
        <v>122</v>
      </c>
      <c r="B27" s="75" t="s">
        <v>123</v>
      </c>
      <c r="C27" s="76">
        <f t="shared" si="0"/>
        <v>0</v>
      </c>
      <c r="D27" s="77">
        <v>0</v>
      </c>
      <c r="E27" s="78"/>
      <c r="F27" s="78">
        <v>46000</v>
      </c>
      <c r="G27" s="81">
        <v>18900</v>
      </c>
      <c r="H27" s="85"/>
      <c r="I27" s="85"/>
      <c r="J27" s="194"/>
      <c r="K27" s="195"/>
      <c r="L27" s="81"/>
      <c r="M27" s="77"/>
      <c r="N27" s="28"/>
      <c r="O27" s="28"/>
    </row>
    <row r="28" spans="1:15" s="1" customFormat="1" ht="11.25" hidden="1">
      <c r="A28" s="74" t="s">
        <v>124</v>
      </c>
      <c r="B28" s="75" t="s">
        <v>125</v>
      </c>
      <c r="C28" s="76">
        <f t="shared" si="0"/>
        <v>0</v>
      </c>
      <c r="D28" s="77">
        <v>0</v>
      </c>
      <c r="E28" s="78"/>
      <c r="F28" s="78">
        <v>0</v>
      </c>
      <c r="G28" s="79">
        <v>0</v>
      </c>
      <c r="H28" s="84"/>
      <c r="I28" s="84"/>
      <c r="J28" s="192"/>
      <c r="K28" s="193"/>
      <c r="L28" s="79"/>
      <c r="M28" s="77"/>
      <c r="N28" s="28"/>
      <c r="O28" s="28"/>
    </row>
    <row r="29" spans="1:15" s="1" customFormat="1" ht="11.25" hidden="1">
      <c r="A29" s="74" t="s">
        <v>124</v>
      </c>
      <c r="B29" s="75" t="s">
        <v>126</v>
      </c>
      <c r="C29" s="76">
        <f t="shared" si="0"/>
        <v>0</v>
      </c>
      <c r="D29" s="77">
        <v>0</v>
      </c>
      <c r="E29" s="78"/>
      <c r="F29" s="78">
        <v>0</v>
      </c>
      <c r="G29" s="81">
        <v>57600</v>
      </c>
      <c r="H29" s="82"/>
      <c r="I29" s="85"/>
      <c r="J29" s="194"/>
      <c r="K29" s="195"/>
      <c r="L29" s="81"/>
      <c r="M29" s="77"/>
      <c r="N29" s="28"/>
      <c r="O29" s="28"/>
    </row>
    <row r="30" spans="1:15" s="1" customFormat="1" ht="11.25" hidden="1">
      <c r="A30" s="74" t="s">
        <v>127</v>
      </c>
      <c r="B30" s="75" t="s">
        <v>128</v>
      </c>
      <c r="C30" s="76">
        <f t="shared" si="0"/>
        <v>24000</v>
      </c>
      <c r="D30" s="77">
        <v>2000</v>
      </c>
      <c r="E30" s="78"/>
      <c r="F30" s="78"/>
      <c r="G30" s="81"/>
      <c r="H30" s="82"/>
      <c r="I30" s="85"/>
      <c r="J30" s="194"/>
      <c r="K30" s="195"/>
      <c r="L30" s="81"/>
      <c r="M30" s="77"/>
      <c r="N30" s="28"/>
      <c r="O30" s="28"/>
    </row>
    <row r="31" spans="1:15" s="1" customFormat="1" ht="11.25" hidden="1">
      <c r="A31" s="74" t="s">
        <v>129</v>
      </c>
      <c r="B31" s="75"/>
      <c r="C31" s="76">
        <f t="shared" si="0"/>
        <v>0</v>
      </c>
      <c r="D31" s="77">
        <v>0</v>
      </c>
      <c r="E31" s="78"/>
      <c r="F31" s="78">
        <v>0</v>
      </c>
      <c r="G31" s="81">
        <v>30000</v>
      </c>
      <c r="H31" s="82"/>
      <c r="I31" s="85"/>
      <c r="J31" s="194"/>
      <c r="K31" s="195"/>
      <c r="L31" s="81"/>
      <c r="M31" s="77"/>
      <c r="N31" s="28"/>
      <c r="O31" s="28"/>
    </row>
    <row r="32" spans="1:15" s="1" customFormat="1" ht="11.25">
      <c r="A32" s="86"/>
      <c r="B32" s="87" t="s">
        <v>130</v>
      </c>
      <c r="C32" s="88">
        <f>12*D32</f>
        <v>480000</v>
      </c>
      <c r="D32" s="88">
        <v>40000</v>
      </c>
      <c r="E32" s="89"/>
      <c r="F32" s="89">
        <f>SUM(F15:F31)</f>
        <v>510765.07</v>
      </c>
      <c r="G32" s="88">
        <f>SUM(G15:G31)</f>
        <v>420426.71</v>
      </c>
      <c r="H32" s="90"/>
      <c r="I32" s="90"/>
      <c r="J32" s="198"/>
      <c r="K32" s="199"/>
      <c r="L32" s="88"/>
      <c r="M32" s="77"/>
      <c r="N32" s="28"/>
      <c r="O32" s="28"/>
    </row>
    <row r="33" spans="1:15" s="1" customFormat="1" ht="11.25">
      <c r="A33" s="91" t="s">
        <v>24</v>
      </c>
      <c r="B33" s="92" t="s">
        <v>131</v>
      </c>
      <c r="C33" s="88"/>
      <c r="D33" s="77"/>
      <c r="E33" s="78"/>
      <c r="F33" s="78"/>
      <c r="G33" s="79"/>
      <c r="H33" s="84"/>
      <c r="I33" s="84"/>
      <c r="J33" s="192"/>
      <c r="K33" s="193"/>
      <c r="L33" s="79"/>
      <c r="M33" s="77"/>
      <c r="N33" s="28"/>
      <c r="O33" s="28"/>
    </row>
    <row r="34" spans="1:15" s="1" customFormat="1" ht="11.25" hidden="1">
      <c r="A34" s="93" t="s">
        <v>132</v>
      </c>
      <c r="B34" s="94" t="s">
        <v>133</v>
      </c>
      <c r="C34" s="88">
        <f t="shared" ref="C34:C51" si="1">12*D34</f>
        <v>36000</v>
      </c>
      <c r="D34" s="77">
        <v>3000</v>
      </c>
      <c r="E34" s="78"/>
      <c r="F34" s="78">
        <v>70000</v>
      </c>
      <c r="G34" s="81">
        <v>49000</v>
      </c>
      <c r="H34" s="82"/>
      <c r="I34" s="85"/>
      <c r="J34" s="194"/>
      <c r="K34" s="195"/>
      <c r="L34" s="81"/>
      <c r="M34" s="77"/>
      <c r="N34" s="28"/>
      <c r="O34" s="28"/>
    </row>
    <row r="35" spans="1:15" s="1" customFormat="1" ht="11.25" hidden="1">
      <c r="A35" s="93" t="s">
        <v>60</v>
      </c>
      <c r="B35" s="94" t="s">
        <v>134</v>
      </c>
      <c r="C35" s="88">
        <f t="shared" si="1"/>
        <v>60000</v>
      </c>
      <c r="D35" s="77">
        <v>5000</v>
      </c>
      <c r="E35" s="78"/>
      <c r="F35" s="78">
        <v>65000</v>
      </c>
      <c r="G35" s="81">
        <v>60000</v>
      </c>
      <c r="H35" s="82"/>
      <c r="I35" s="85"/>
      <c r="J35" s="194"/>
      <c r="K35" s="195"/>
      <c r="L35" s="81"/>
      <c r="M35" s="77"/>
      <c r="N35" s="28"/>
      <c r="O35" s="28"/>
    </row>
    <row r="36" spans="1:15" s="1" customFormat="1" ht="11.25" hidden="1">
      <c r="A36" s="93" t="s">
        <v>135</v>
      </c>
      <c r="B36" s="94" t="s">
        <v>136</v>
      </c>
      <c r="C36" s="88">
        <f t="shared" si="1"/>
        <v>84000</v>
      </c>
      <c r="D36" s="77">
        <v>7000</v>
      </c>
      <c r="E36" s="78"/>
      <c r="F36" s="78">
        <v>54000</v>
      </c>
      <c r="G36" s="81">
        <v>72000</v>
      </c>
      <c r="H36" s="82"/>
      <c r="I36" s="85"/>
      <c r="J36" s="194"/>
      <c r="K36" s="195"/>
      <c r="L36" s="81"/>
      <c r="M36" s="77"/>
      <c r="N36" s="28"/>
      <c r="O36" s="28"/>
    </row>
    <row r="37" spans="1:15" s="1" customFormat="1" ht="11.25" hidden="1">
      <c r="A37" s="93" t="s">
        <v>137</v>
      </c>
      <c r="B37" s="95" t="s">
        <v>138</v>
      </c>
      <c r="C37" s="88">
        <f t="shared" si="1"/>
        <v>96000</v>
      </c>
      <c r="D37" s="77">
        <v>8000</v>
      </c>
      <c r="E37" s="78"/>
      <c r="F37" s="78">
        <v>114000</v>
      </c>
      <c r="G37" s="81">
        <v>96000</v>
      </c>
      <c r="H37" s="82"/>
      <c r="I37" s="85"/>
      <c r="J37" s="194"/>
      <c r="K37" s="195"/>
      <c r="L37" s="81"/>
      <c r="M37" s="77"/>
      <c r="N37" s="28"/>
      <c r="O37" s="28"/>
    </row>
    <row r="38" spans="1:15" s="1" customFormat="1" ht="11.25" hidden="1">
      <c r="A38" s="93" t="s">
        <v>139</v>
      </c>
      <c r="B38" s="95" t="s">
        <v>140</v>
      </c>
      <c r="C38" s="88">
        <f t="shared" si="1"/>
        <v>84000</v>
      </c>
      <c r="D38" s="77">
        <v>7000</v>
      </c>
      <c r="E38" s="78"/>
      <c r="F38" s="78"/>
      <c r="G38" s="81">
        <v>42000</v>
      </c>
      <c r="H38" s="82"/>
      <c r="I38" s="85"/>
      <c r="J38" s="194"/>
      <c r="K38" s="195"/>
      <c r="L38" s="81"/>
      <c r="M38" s="77"/>
      <c r="N38" s="28"/>
      <c r="O38" s="28"/>
    </row>
    <row r="39" spans="1:15" s="1" customFormat="1" ht="11.25" hidden="1">
      <c r="A39" s="93" t="s">
        <v>141</v>
      </c>
      <c r="B39" s="95" t="s">
        <v>142</v>
      </c>
      <c r="C39" s="88">
        <f t="shared" si="1"/>
        <v>84000</v>
      </c>
      <c r="D39" s="77">
        <v>7000</v>
      </c>
      <c r="E39" s="78"/>
      <c r="F39" s="78">
        <v>72000</v>
      </c>
      <c r="G39" s="81">
        <v>72000</v>
      </c>
      <c r="H39" s="82"/>
      <c r="I39" s="85"/>
      <c r="J39" s="194"/>
      <c r="K39" s="195"/>
      <c r="L39" s="81"/>
      <c r="M39" s="77"/>
      <c r="N39" s="28"/>
      <c r="O39" s="28"/>
    </row>
    <row r="40" spans="1:15" s="1" customFormat="1" ht="11.25" hidden="1">
      <c r="A40" s="93" t="s">
        <v>143</v>
      </c>
      <c r="B40" s="95" t="s">
        <v>144</v>
      </c>
      <c r="C40" s="88">
        <f t="shared" si="1"/>
        <v>36000</v>
      </c>
      <c r="D40" s="77">
        <v>3000</v>
      </c>
      <c r="E40" s="78"/>
      <c r="F40" s="78"/>
      <c r="G40" s="81"/>
      <c r="H40" s="82"/>
      <c r="I40" s="85"/>
      <c r="J40" s="194"/>
      <c r="K40" s="195"/>
      <c r="L40" s="81"/>
      <c r="M40" s="77"/>
      <c r="N40" s="28"/>
      <c r="O40" s="28"/>
    </row>
    <row r="41" spans="1:15" s="1" customFormat="1" ht="11.25">
      <c r="A41" s="96"/>
      <c r="B41" s="97" t="s">
        <v>130</v>
      </c>
      <c r="C41" s="88">
        <f t="shared" si="1"/>
        <v>210000</v>
      </c>
      <c r="D41" s="88">
        <v>17500</v>
      </c>
      <c r="E41" s="89"/>
      <c r="F41" s="89">
        <f>SUM(F34:F39)</f>
        <v>375000</v>
      </c>
      <c r="G41" s="88">
        <f>SUM(G34:G39)</f>
        <v>391000</v>
      </c>
      <c r="H41" s="90"/>
      <c r="I41" s="90"/>
      <c r="J41" s="198"/>
      <c r="K41" s="199"/>
      <c r="L41" s="88"/>
      <c r="M41" s="77"/>
      <c r="N41" s="28"/>
      <c r="O41" s="28"/>
    </row>
    <row r="42" spans="1:15" s="1" customFormat="1" ht="11.25">
      <c r="A42" s="93" t="s">
        <v>28</v>
      </c>
      <c r="B42" s="98" t="s">
        <v>145</v>
      </c>
      <c r="C42" s="88"/>
      <c r="D42" s="77"/>
      <c r="E42" s="78"/>
      <c r="F42" s="78"/>
      <c r="G42" s="79"/>
      <c r="H42" s="84"/>
      <c r="I42" s="84"/>
      <c r="J42" s="192"/>
      <c r="K42" s="193"/>
      <c r="L42" s="79"/>
      <c r="M42" s="77"/>
      <c r="N42" s="28"/>
      <c r="O42" s="28"/>
    </row>
    <row r="43" spans="1:15" s="1" customFormat="1" ht="11.25" hidden="1">
      <c r="A43" s="93" t="s">
        <v>146</v>
      </c>
      <c r="B43" s="98" t="s">
        <v>147</v>
      </c>
      <c r="C43" s="88">
        <f t="shared" si="1"/>
        <v>24000</v>
      </c>
      <c r="D43" s="77">
        <v>2000</v>
      </c>
      <c r="E43" s="78"/>
      <c r="F43" s="78">
        <v>335000</v>
      </c>
      <c r="G43" s="81">
        <v>231000</v>
      </c>
      <c r="H43" s="82"/>
      <c r="I43" s="85"/>
      <c r="J43" s="194"/>
      <c r="K43" s="195"/>
      <c r="L43" s="81"/>
      <c r="M43" s="77"/>
      <c r="N43" s="28"/>
      <c r="O43" s="28"/>
    </row>
    <row r="44" spans="1:15" s="1" customFormat="1" ht="11.25">
      <c r="A44" s="96"/>
      <c r="B44" s="97" t="s">
        <v>130</v>
      </c>
      <c r="C44" s="88">
        <f t="shared" si="1"/>
        <v>12000</v>
      </c>
      <c r="D44" s="88">
        <v>1000</v>
      </c>
      <c r="E44" s="89"/>
      <c r="F44" s="89">
        <f>SUM(F43:F43)</f>
        <v>335000</v>
      </c>
      <c r="G44" s="88">
        <f>SUM(G43:G43)</f>
        <v>231000</v>
      </c>
      <c r="H44" s="90"/>
      <c r="I44" s="90"/>
      <c r="J44" s="198"/>
      <c r="K44" s="199"/>
      <c r="L44" s="88"/>
      <c r="M44" s="77"/>
      <c r="N44" s="28"/>
      <c r="O44" s="28"/>
    </row>
    <row r="45" spans="1:15" s="1" customFormat="1" ht="11.25">
      <c r="A45" s="93" t="s">
        <v>148</v>
      </c>
      <c r="B45" s="99" t="s">
        <v>149</v>
      </c>
      <c r="C45" s="88"/>
      <c r="D45" s="100"/>
      <c r="E45" s="101"/>
      <c r="F45" s="101"/>
      <c r="G45" s="79"/>
      <c r="H45" s="82"/>
      <c r="I45" s="84"/>
      <c r="J45" s="192"/>
      <c r="K45" s="193"/>
      <c r="L45" s="77"/>
      <c r="M45" s="77"/>
      <c r="N45" s="28"/>
      <c r="O45" s="28"/>
    </row>
    <row r="46" spans="1:15" s="1" customFormat="1" ht="11.25" hidden="1">
      <c r="A46" s="93" t="s">
        <v>150</v>
      </c>
      <c r="B46" s="102" t="s">
        <v>151</v>
      </c>
      <c r="C46" s="88">
        <f t="shared" si="1"/>
        <v>60000</v>
      </c>
      <c r="D46" s="103">
        <v>5000</v>
      </c>
      <c r="E46" s="104"/>
      <c r="F46" s="104">
        <v>115000</v>
      </c>
      <c r="G46" s="79">
        <v>35000</v>
      </c>
      <c r="H46" s="105"/>
      <c r="I46" s="84"/>
      <c r="J46" s="192"/>
      <c r="K46" s="193"/>
      <c r="L46" s="79"/>
      <c r="M46" s="77"/>
      <c r="N46" s="28"/>
      <c r="O46" s="28"/>
    </row>
    <row r="47" spans="1:15" s="1" customFormat="1" ht="11.25" hidden="1">
      <c r="A47" s="93" t="s">
        <v>152</v>
      </c>
      <c r="B47" s="95" t="s">
        <v>153</v>
      </c>
      <c r="C47" s="88">
        <f t="shared" si="1"/>
        <v>15600</v>
      </c>
      <c r="D47" s="103">
        <v>1300</v>
      </c>
      <c r="E47" s="101"/>
      <c r="F47" s="104">
        <v>11300</v>
      </c>
      <c r="G47" s="81">
        <v>12200</v>
      </c>
      <c r="H47" s="82"/>
      <c r="I47" s="85"/>
      <c r="J47" s="194"/>
      <c r="K47" s="195"/>
      <c r="L47" s="81"/>
      <c r="M47" s="77"/>
      <c r="N47" s="28"/>
      <c r="O47" s="28"/>
    </row>
    <row r="48" spans="1:15" s="1" customFormat="1" ht="11.25" hidden="1">
      <c r="A48" s="93" t="s">
        <v>154</v>
      </c>
      <c r="B48" s="95" t="s">
        <v>155</v>
      </c>
      <c r="C48" s="88">
        <f t="shared" si="1"/>
        <v>0</v>
      </c>
      <c r="D48" s="103">
        <v>0</v>
      </c>
      <c r="E48" s="101"/>
      <c r="F48" s="104">
        <v>0</v>
      </c>
      <c r="G48" s="81">
        <v>103333</v>
      </c>
      <c r="H48" s="82"/>
      <c r="I48" s="85"/>
      <c r="J48" s="194"/>
      <c r="K48" s="195"/>
      <c r="L48" s="81"/>
      <c r="M48" s="77"/>
      <c r="N48" s="28"/>
      <c r="O48" s="28"/>
    </row>
    <row r="49" spans="1:17" s="1" customFormat="1" ht="11.25" hidden="1">
      <c r="A49" s="93" t="s">
        <v>156</v>
      </c>
      <c r="B49" s="95" t="s">
        <v>157</v>
      </c>
      <c r="C49" s="88">
        <f t="shared" si="1"/>
        <v>0</v>
      </c>
      <c r="D49" s="103">
        <v>0</v>
      </c>
      <c r="E49" s="104"/>
      <c r="F49" s="104">
        <v>55000</v>
      </c>
      <c r="G49" s="81">
        <v>55000</v>
      </c>
      <c r="H49" s="82"/>
      <c r="I49" s="85"/>
      <c r="J49" s="194"/>
      <c r="K49" s="195"/>
      <c r="L49" s="81"/>
      <c r="M49" s="77"/>
      <c r="N49" s="28"/>
      <c r="O49" s="28"/>
    </row>
    <row r="50" spans="1:17" s="1" customFormat="1" ht="11.25">
      <c r="A50" s="106"/>
      <c r="B50" s="107" t="s">
        <v>130</v>
      </c>
      <c r="C50" s="108">
        <f t="shared" si="1"/>
        <v>300000</v>
      </c>
      <c r="D50" s="108">
        <v>25000</v>
      </c>
      <c r="E50" s="109"/>
      <c r="F50" s="109">
        <f>SUM(F46:F49)</f>
        <v>181300</v>
      </c>
      <c r="G50" s="108">
        <f>SUM(G46:G49)</f>
        <v>205533</v>
      </c>
      <c r="H50" s="110"/>
      <c r="I50" s="121"/>
      <c r="J50" s="200"/>
      <c r="K50" s="201"/>
      <c r="L50" s="119"/>
      <c r="M50" s="77"/>
      <c r="N50" s="28"/>
      <c r="O50" s="28"/>
    </row>
    <row r="51" spans="1:17" s="1" customFormat="1" ht="6" hidden="1" customHeight="1">
      <c r="A51" s="111"/>
      <c r="B51" s="112"/>
      <c r="C51" s="113">
        <f t="shared" si="1"/>
        <v>0</v>
      </c>
      <c r="D51" s="114"/>
      <c r="E51" s="115"/>
      <c r="F51" s="115"/>
      <c r="G51" s="72"/>
      <c r="H51" s="116"/>
      <c r="I51" s="84"/>
      <c r="J51" s="192"/>
      <c r="K51" s="193"/>
      <c r="L51" s="79"/>
      <c r="M51" s="77"/>
      <c r="N51" s="28"/>
      <c r="O51" s="28"/>
    </row>
    <row r="52" spans="1:17" s="1" customFormat="1">
      <c r="A52" s="117" t="s">
        <v>158</v>
      </c>
      <c r="B52" s="118" t="s">
        <v>64</v>
      </c>
      <c r="C52" s="119">
        <f>C32+C41+C44+C50</f>
        <v>1002000</v>
      </c>
      <c r="D52" s="119">
        <f>D32+D41+D44+D50</f>
        <v>83500</v>
      </c>
      <c r="E52" s="120"/>
      <c r="F52" s="120">
        <f>F32+F41+F44+F50+F51</f>
        <v>1402065.07</v>
      </c>
      <c r="G52" s="119">
        <f>G32+G41+G44+G50+G51</f>
        <v>1247959.71</v>
      </c>
      <c r="H52" s="121"/>
      <c r="I52" s="121"/>
      <c r="J52" s="200"/>
      <c r="K52" s="201"/>
      <c r="L52" s="119"/>
      <c r="M52" s="77"/>
      <c r="N52" s="28"/>
      <c r="O52" s="28"/>
    </row>
    <row r="53" spans="1:17" s="1" customFormat="1" ht="6.75" customHeight="1">
      <c r="A53" s="93"/>
      <c r="B53" s="98"/>
      <c r="C53" s="100"/>
      <c r="D53" s="100"/>
      <c r="E53" s="101"/>
      <c r="F53" s="101"/>
      <c r="G53" s="79"/>
      <c r="H53" s="84"/>
      <c r="I53" s="84"/>
      <c r="J53" s="192"/>
      <c r="K53" s="193"/>
      <c r="L53" s="79"/>
      <c r="M53" s="77"/>
      <c r="N53" s="28"/>
      <c r="O53" s="28"/>
    </row>
    <row r="54" spans="1:17" s="1" customFormat="1" ht="11.25">
      <c r="A54" s="93" t="s">
        <v>159</v>
      </c>
      <c r="B54" s="95" t="s">
        <v>160</v>
      </c>
      <c r="C54" s="103">
        <f>D54*12</f>
        <v>30060</v>
      </c>
      <c r="D54" s="77">
        <f>D52*3%</f>
        <v>2505</v>
      </c>
      <c r="E54" s="104"/>
      <c r="F54" s="104">
        <v>47492</v>
      </c>
      <c r="G54" s="81">
        <v>48509</v>
      </c>
      <c r="H54" s="82"/>
      <c r="I54" s="85"/>
      <c r="J54" s="194"/>
      <c r="K54" s="195"/>
      <c r="L54" s="81"/>
      <c r="M54" s="77"/>
      <c r="N54" s="28"/>
      <c r="O54" s="28"/>
    </row>
    <row r="55" spans="1:17" s="1" customFormat="1" ht="11.25">
      <c r="A55" s="111" t="s">
        <v>161</v>
      </c>
      <c r="B55" s="94" t="s">
        <v>162</v>
      </c>
      <c r="C55" s="77"/>
      <c r="D55" s="122"/>
      <c r="E55" s="122"/>
      <c r="F55" s="123">
        <v>120400</v>
      </c>
      <c r="G55" s="77">
        <v>120400</v>
      </c>
      <c r="H55" s="82"/>
      <c r="I55" s="82"/>
      <c r="J55" s="196"/>
      <c r="K55" s="197"/>
      <c r="L55" s="77"/>
      <c r="M55" s="77"/>
      <c r="N55" s="28"/>
      <c r="O55" s="28"/>
    </row>
    <row r="56" spans="1:17" s="1" customFormat="1" ht="11.25">
      <c r="A56" s="111"/>
      <c r="B56" s="124" t="s">
        <v>163</v>
      </c>
      <c r="C56" s="114">
        <f>C54+C55</f>
        <v>30060</v>
      </c>
      <c r="D56" s="100">
        <f>D54+D55</f>
        <v>2505</v>
      </c>
      <c r="E56" s="101"/>
      <c r="F56" s="101" t="e">
        <f>F54+#REF!+F55</f>
        <v>#REF!</v>
      </c>
      <c r="G56" s="125">
        <v>196899</v>
      </c>
      <c r="H56" s="126"/>
      <c r="I56" s="202"/>
      <c r="J56" s="203"/>
      <c r="K56" s="204"/>
      <c r="L56" s="125"/>
      <c r="M56" s="103"/>
      <c r="N56" s="28"/>
      <c r="O56" s="28"/>
    </row>
    <row r="57" spans="1:17" s="1" customFormat="1" ht="11.25">
      <c r="A57" s="127"/>
      <c r="B57" s="128" t="s">
        <v>164</v>
      </c>
      <c r="C57" s="129">
        <f>C52-C56</f>
        <v>971940</v>
      </c>
      <c r="D57" s="129">
        <f>D52-D56</f>
        <v>80995</v>
      </c>
      <c r="E57" s="129"/>
      <c r="F57" s="129" t="e">
        <f>F52-F56</f>
        <v>#REF!</v>
      </c>
      <c r="G57" s="129">
        <f>G52-G56</f>
        <v>1051060.71</v>
      </c>
      <c r="H57" s="129"/>
      <c r="I57" s="205"/>
      <c r="J57" s="206"/>
      <c r="K57" s="207"/>
      <c r="L57" s="208"/>
      <c r="M57" s="209"/>
      <c r="N57" s="28"/>
      <c r="O57" s="28"/>
    </row>
    <row r="58" spans="1:17" s="1" customFormat="1" ht="11.25">
      <c r="A58" s="130"/>
      <c r="B58" s="131"/>
      <c r="C58" s="132"/>
      <c r="D58" s="133"/>
      <c r="E58" s="133"/>
      <c r="F58" s="134"/>
      <c r="G58" s="72"/>
      <c r="H58" s="135"/>
      <c r="I58" s="135"/>
      <c r="J58" s="210"/>
      <c r="K58" s="211"/>
      <c r="L58" s="152"/>
      <c r="M58" s="212"/>
      <c r="N58" s="28"/>
      <c r="O58" s="28"/>
      <c r="Q58" s="225"/>
    </row>
    <row r="59" spans="1:17" s="1" customFormat="1" ht="11.25">
      <c r="A59" s="52"/>
      <c r="B59" s="53" t="s">
        <v>165</v>
      </c>
      <c r="C59" s="45">
        <f>SUM(C57:C58)</f>
        <v>971940</v>
      </c>
      <c r="D59" s="45">
        <f>SUM(D57:D58)</f>
        <v>80995</v>
      </c>
      <c r="E59" s="45"/>
      <c r="F59" s="45" t="e">
        <f t="shared" ref="F59:G59" si="2">SUM(F57:F58)</f>
        <v>#REF!</v>
      </c>
      <c r="G59" s="45">
        <f t="shared" si="2"/>
        <v>1051060.71</v>
      </c>
      <c r="H59" s="129"/>
      <c r="I59" s="205"/>
      <c r="J59" s="206"/>
      <c r="K59" s="207"/>
      <c r="L59" s="45">
        <v>0</v>
      </c>
      <c r="M59" s="209"/>
      <c r="N59" s="28"/>
      <c r="O59" s="28"/>
    </row>
    <row r="60" spans="1:17" s="1" customFormat="1" ht="12" customHeight="1">
      <c r="A60" s="136"/>
      <c r="B60" s="137"/>
      <c r="C60" s="43"/>
      <c r="D60" s="43"/>
      <c r="E60" s="43"/>
      <c r="F60" s="138"/>
      <c r="G60" s="139"/>
      <c r="H60" s="140"/>
      <c r="I60" s="213"/>
      <c r="J60" s="214"/>
      <c r="K60" s="215"/>
      <c r="L60" s="216"/>
      <c r="M60" s="217"/>
      <c r="N60" s="28"/>
      <c r="O60" s="28"/>
      <c r="P60" s="218"/>
      <c r="Q60" s="218"/>
    </row>
    <row r="61" spans="1:17" s="1" customFormat="1" ht="11.25">
      <c r="A61" s="141" t="s">
        <v>166</v>
      </c>
      <c r="B61" s="137"/>
      <c r="C61" s="137"/>
      <c r="D61" s="28"/>
      <c r="E61" s="28"/>
      <c r="F61" s="28"/>
      <c r="G61" s="142"/>
      <c r="H61" s="143"/>
      <c r="I61" s="143"/>
      <c r="J61" s="219"/>
      <c r="K61" s="220"/>
      <c r="L61" s="221"/>
      <c r="M61" s="217"/>
      <c r="N61" s="28"/>
      <c r="O61" s="28"/>
    </row>
    <row r="62" spans="1:17" s="1" customFormat="1" ht="11.25">
      <c r="A62" s="60" t="s">
        <v>4</v>
      </c>
      <c r="B62" s="48" t="s">
        <v>66</v>
      </c>
      <c r="C62" s="144" t="s">
        <v>93</v>
      </c>
      <c r="D62" s="145" t="s">
        <v>167</v>
      </c>
      <c r="E62" s="145"/>
      <c r="F62" s="64" t="s">
        <v>95</v>
      </c>
      <c r="G62" s="64" t="s">
        <v>96</v>
      </c>
      <c r="H62" s="146"/>
      <c r="I62" s="186"/>
      <c r="J62" s="187"/>
      <c r="K62" s="188"/>
      <c r="L62" s="49"/>
      <c r="M62" s="189"/>
      <c r="N62" s="172"/>
      <c r="O62" s="172"/>
    </row>
    <row r="63" spans="1:17" s="1" customFormat="1" ht="11.25">
      <c r="A63" s="147"/>
      <c r="B63" s="148" t="s">
        <v>168</v>
      </c>
      <c r="C63" s="149">
        <v>0</v>
      </c>
      <c r="D63" s="150">
        <v>0</v>
      </c>
      <c r="E63" s="150"/>
      <c r="F63" s="151"/>
      <c r="G63" s="152"/>
      <c r="H63" s="135"/>
      <c r="I63" s="135"/>
      <c r="J63" s="210"/>
      <c r="K63" s="211"/>
      <c r="L63" s="152"/>
      <c r="M63" s="212"/>
      <c r="N63" s="28"/>
      <c r="O63" s="28"/>
    </row>
    <row r="64" spans="1:17" s="1" customFormat="1" ht="11.25">
      <c r="A64" s="153" t="s">
        <v>10</v>
      </c>
      <c r="B64" s="154" t="s">
        <v>169</v>
      </c>
      <c r="C64" s="155">
        <f>D64*12</f>
        <v>780000</v>
      </c>
      <c r="D64" s="156">
        <v>65000</v>
      </c>
      <c r="E64" s="156"/>
      <c r="F64" s="157">
        <v>560200</v>
      </c>
      <c r="G64" s="158">
        <v>563560</v>
      </c>
      <c r="H64" s="159"/>
      <c r="I64" s="222"/>
      <c r="J64" s="223"/>
      <c r="K64" s="224"/>
      <c r="L64" s="158"/>
      <c r="M64" s="209"/>
      <c r="N64" s="28"/>
      <c r="O64" s="28"/>
    </row>
    <row r="65" spans="1:18" s="1" customFormat="1" ht="11.25">
      <c r="A65" s="136"/>
      <c r="C65" s="45">
        <f>SUM(C63:C64)</f>
        <v>780000</v>
      </c>
      <c r="D65" s="45">
        <f t="shared" ref="D65:G65" si="3">SUM(D63:D64)</f>
        <v>65000</v>
      </c>
      <c r="E65" s="226"/>
      <c r="F65" s="45">
        <f t="shared" si="3"/>
        <v>560200</v>
      </c>
      <c r="G65" s="45">
        <f t="shared" si="3"/>
        <v>563560</v>
      </c>
      <c r="H65" s="159"/>
      <c r="I65" s="243"/>
      <c r="J65" s="244"/>
      <c r="K65" s="245"/>
      <c r="L65" s="45">
        <f>H65</f>
        <v>0</v>
      </c>
      <c r="M65" s="209"/>
      <c r="N65" s="28"/>
      <c r="O65" s="28"/>
    </row>
    <row r="66" spans="1:18" s="1" customFormat="1" ht="11.25">
      <c r="A66" s="141" t="s">
        <v>170</v>
      </c>
      <c r="B66" s="227"/>
      <c r="D66" s="28"/>
      <c r="E66" s="28"/>
      <c r="F66" s="28"/>
      <c r="G66" s="72"/>
      <c r="H66" s="73"/>
      <c r="I66" s="73"/>
      <c r="J66" s="190"/>
      <c r="K66" s="191"/>
      <c r="L66" s="72"/>
      <c r="M66" s="76"/>
      <c r="N66" s="28"/>
      <c r="O66" s="28"/>
    </row>
    <row r="67" spans="1:18" s="1" customFormat="1" ht="11.25">
      <c r="A67" s="60" t="s">
        <v>4</v>
      </c>
      <c r="B67" s="228" t="s">
        <v>66</v>
      </c>
      <c r="C67" s="144" t="s">
        <v>93</v>
      </c>
      <c r="D67" s="229" t="s">
        <v>167</v>
      </c>
      <c r="E67" s="229"/>
      <c r="F67" s="64" t="s">
        <v>95</v>
      </c>
      <c r="G67" s="64" t="s">
        <v>96</v>
      </c>
      <c r="H67" s="146"/>
      <c r="I67" s="186"/>
      <c r="J67" s="187"/>
      <c r="K67" s="188"/>
      <c r="L67" s="49"/>
      <c r="M67" s="189"/>
      <c r="N67" s="172"/>
      <c r="O67" s="172"/>
    </row>
    <row r="68" spans="1:18" s="1" customFormat="1" ht="11.25" hidden="1">
      <c r="A68" s="230" t="s">
        <v>10</v>
      </c>
      <c r="B68" s="231" t="s">
        <v>171</v>
      </c>
      <c r="C68" s="76">
        <f>D68*12</f>
        <v>480000</v>
      </c>
      <c r="D68" s="232">
        <v>40000</v>
      </c>
      <c r="E68" s="233"/>
      <c r="F68" s="104">
        <v>180000</v>
      </c>
      <c r="G68" s="234">
        <v>360000</v>
      </c>
      <c r="H68" s="235"/>
      <c r="I68" s="246"/>
      <c r="J68" s="247"/>
      <c r="K68" s="248"/>
      <c r="L68" s="249"/>
      <c r="M68" s="77"/>
      <c r="N68" s="28"/>
      <c r="O68" s="28"/>
    </row>
    <row r="69" spans="1:18" s="1" customFormat="1" ht="11.25" hidden="1">
      <c r="A69" s="236" t="s">
        <v>24</v>
      </c>
      <c r="B69" s="237" t="s">
        <v>172</v>
      </c>
      <c r="C69" s="212">
        <f>C68*3%</f>
        <v>14400</v>
      </c>
      <c r="D69" s="212">
        <f>D68*6%</f>
        <v>2400</v>
      </c>
      <c r="E69" s="212"/>
      <c r="F69" s="212">
        <f>F68*6%</f>
        <v>10800</v>
      </c>
      <c r="G69" s="212">
        <f>G68*6%</f>
        <v>21600</v>
      </c>
      <c r="H69" s="238"/>
      <c r="I69" s="238"/>
      <c r="J69" s="250"/>
      <c r="K69" s="251"/>
      <c r="L69" s="212"/>
      <c r="M69" s="103"/>
      <c r="N69" s="28"/>
      <c r="O69" s="28"/>
    </row>
    <row r="70" spans="1:18" s="1" customFormat="1" ht="11.25">
      <c r="A70" s="136"/>
      <c r="B70" s="107" t="s">
        <v>130</v>
      </c>
      <c r="C70" s="45">
        <f>C68-C69</f>
        <v>465600</v>
      </c>
      <c r="D70" s="45">
        <f t="shared" ref="D70:G70" si="4">D68-D69</f>
        <v>37600</v>
      </c>
      <c r="E70" s="45"/>
      <c r="F70" s="45">
        <f t="shared" si="4"/>
        <v>169200</v>
      </c>
      <c r="G70" s="45">
        <f t="shared" si="4"/>
        <v>338400</v>
      </c>
      <c r="H70" s="45"/>
      <c r="I70" s="252"/>
      <c r="J70" s="253"/>
      <c r="K70" s="254"/>
      <c r="L70" s="45">
        <f>Расходы!F65</f>
        <v>0</v>
      </c>
      <c r="M70" s="209"/>
      <c r="N70" s="28"/>
      <c r="O70" s="28"/>
      <c r="R70" s="43"/>
    </row>
    <row r="71" spans="1:18" s="1" customFormat="1" ht="11.25">
      <c r="A71" s="136"/>
      <c r="D71" s="28"/>
      <c r="E71" s="28"/>
      <c r="F71" s="28"/>
      <c r="J71" s="173"/>
      <c r="K71" s="174"/>
    </row>
    <row r="72" spans="1:18">
      <c r="H72" s="239"/>
    </row>
    <row r="73" spans="1:18">
      <c r="E73" s="240"/>
      <c r="H73" s="241"/>
    </row>
    <row r="74" spans="1:18">
      <c r="H74" s="239"/>
    </row>
    <row r="75" spans="1:18">
      <c r="H75" s="242"/>
    </row>
    <row r="77" spans="1:18">
      <c r="H77" s="3"/>
    </row>
  </sheetData>
  <mergeCells count="11">
    <mergeCell ref="A12:C12"/>
    <mergeCell ref="A3:C3"/>
    <mergeCell ref="A5:C5"/>
    <mergeCell ref="B6:C6"/>
    <mergeCell ref="B7:C7"/>
    <mergeCell ref="A8:C8"/>
    <mergeCell ref="A1:E1"/>
    <mergeCell ref="H1:K1"/>
    <mergeCell ref="L1:M1"/>
    <mergeCell ref="N1:O1"/>
    <mergeCell ref="N2:O2"/>
  </mergeCells>
  <pageMargins left="0.27559055118110198" right="0.196850393700787" top="0.196850393700787" bottom="0.196850393700787" header="0.31496062992126" footer="0.3149606299212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workbookViewId="0">
      <selection activeCell="F14" sqref="F14"/>
    </sheetView>
  </sheetViews>
  <sheetFormatPr defaultColWidth="9" defaultRowHeight="14.25"/>
  <cols>
    <col min="1" max="1" width="3.140625" customWidth="1"/>
    <col min="2" max="2" width="12.5703125" style="2" customWidth="1"/>
    <col min="3" max="3" width="16.85546875" style="2" customWidth="1"/>
    <col min="4" max="4" width="16" style="2" customWidth="1"/>
    <col min="5" max="5" width="13.42578125" style="2" customWidth="1"/>
    <col min="6" max="6" width="15.42578125" style="2" customWidth="1"/>
    <col min="7" max="7" width="7.28515625" style="2" customWidth="1"/>
    <col min="8" max="8" width="17.7109375" style="2" customWidth="1"/>
    <col min="9" max="9" width="9" hidden="1" customWidth="1"/>
    <col min="10" max="10" width="11.140625" customWidth="1"/>
    <col min="11" max="11" width="12.85546875" customWidth="1"/>
    <col min="12" max="12" width="21.28515625" customWidth="1"/>
    <col min="13" max="13" width="11.5703125" customWidth="1"/>
    <col min="14" max="14" width="9.85546875" customWidth="1"/>
    <col min="15" max="15" width="11" customWidth="1"/>
    <col min="16" max="16" width="12" style="3" customWidth="1"/>
    <col min="17" max="17" width="13.28515625" customWidth="1"/>
  </cols>
  <sheetData>
    <row r="1" spans="1:16" s="1" customFormat="1">
      <c r="B1" s="2"/>
      <c r="C1" s="2"/>
      <c r="D1" s="4"/>
      <c r="E1" s="2"/>
      <c r="F1" s="2"/>
      <c r="G1" s="2"/>
      <c r="H1" s="2"/>
      <c r="P1" s="28"/>
    </row>
    <row r="2" spans="1:16" s="1" customFormat="1" ht="15.75">
      <c r="A2" s="5" t="s">
        <v>173</v>
      </c>
      <c r="B2" s="5"/>
      <c r="C2" s="6"/>
      <c r="D2" s="6"/>
      <c r="E2" s="6"/>
      <c r="F2" s="7"/>
      <c r="G2" s="7"/>
      <c r="H2" s="7"/>
      <c r="P2" s="28"/>
    </row>
    <row r="3" spans="1:16" s="1" customFormat="1" ht="41.25" customHeight="1">
      <c r="B3" s="2"/>
      <c r="C3" s="8"/>
      <c r="D3" s="8"/>
      <c r="E3" s="8"/>
      <c r="F3" s="8"/>
      <c r="G3" s="8"/>
      <c r="H3" s="2"/>
      <c r="P3" s="28"/>
    </row>
    <row r="4" spans="1:16" s="1" customFormat="1" ht="15">
      <c r="A4" s="9" t="s">
        <v>10</v>
      </c>
      <c r="B4" s="369" t="s">
        <v>174</v>
      </c>
      <c r="C4" s="370"/>
      <c r="D4" s="370"/>
      <c r="E4" s="370"/>
      <c r="F4" s="371"/>
      <c r="G4" s="2"/>
      <c r="H4" s="2"/>
    </row>
    <row r="5" spans="1:16" s="1" customFormat="1" ht="15">
      <c r="A5" s="10"/>
      <c r="B5" s="372" t="s">
        <v>175</v>
      </c>
      <c r="C5" s="372"/>
      <c r="D5" s="373"/>
      <c r="E5" s="373"/>
      <c r="F5" s="390" t="s">
        <v>176</v>
      </c>
      <c r="G5" s="2"/>
      <c r="H5" s="2"/>
    </row>
    <row r="6" spans="1:16" s="1" customFormat="1" ht="15">
      <c r="A6" s="10"/>
      <c r="B6" s="11">
        <v>44</v>
      </c>
      <c r="C6" s="11">
        <v>46</v>
      </c>
      <c r="D6" s="11">
        <v>50</v>
      </c>
      <c r="E6" s="11">
        <v>52</v>
      </c>
      <c r="F6" s="391"/>
      <c r="G6" s="2"/>
      <c r="H6" s="2"/>
    </row>
    <row r="7" spans="1:16" s="1" customFormat="1" ht="15">
      <c r="A7" s="10"/>
      <c r="B7" s="12">
        <v>13952.3</v>
      </c>
      <c r="C7" s="12">
        <v>23442.400000000001</v>
      </c>
      <c r="D7" s="12">
        <v>13476.3</v>
      </c>
      <c r="E7" s="12">
        <v>9970.1</v>
      </c>
      <c r="F7" s="13">
        <f>SUM(B7:E7)</f>
        <v>60841.1</v>
      </c>
      <c r="G7" s="2"/>
      <c r="H7" s="2"/>
    </row>
    <row r="8" spans="1:16" s="1" customFormat="1" ht="15">
      <c r="A8" s="374"/>
      <c r="B8" s="375"/>
      <c r="C8" s="375"/>
      <c r="D8" s="375"/>
      <c r="E8" s="375"/>
      <c r="F8" s="376"/>
      <c r="G8" s="2"/>
      <c r="H8" s="2"/>
    </row>
    <row r="9" spans="1:16" s="1" customFormat="1" ht="15">
      <c r="A9" s="10" t="s">
        <v>24</v>
      </c>
      <c r="B9" s="377" t="s">
        <v>177</v>
      </c>
      <c r="C9" s="377"/>
      <c r="D9" s="377"/>
      <c r="E9" s="377"/>
      <c r="F9" s="14">
        <f>Расходы!C46</f>
        <v>7731960</v>
      </c>
      <c r="G9" s="2"/>
      <c r="H9" s="2"/>
    </row>
    <row r="10" spans="1:16" s="1" customFormat="1" ht="15">
      <c r="A10" s="374"/>
      <c r="B10" s="375"/>
      <c r="C10" s="375"/>
      <c r="D10" s="375"/>
      <c r="E10" s="375"/>
      <c r="F10" s="376"/>
      <c r="G10" s="2"/>
      <c r="H10" s="2"/>
    </row>
    <row r="11" spans="1:16" s="1" customFormat="1" ht="15">
      <c r="A11" s="10" t="s">
        <v>28</v>
      </c>
      <c r="B11" s="377" t="s">
        <v>178</v>
      </c>
      <c r="C11" s="377"/>
      <c r="D11" s="377"/>
      <c r="E11" s="377"/>
      <c r="F11" s="13">
        <f>F9/F7</f>
        <v>127.084487295595</v>
      </c>
      <c r="G11" s="15"/>
      <c r="H11" s="2"/>
    </row>
    <row r="12" spans="1:16" s="1" customFormat="1" ht="15">
      <c r="A12" s="374"/>
      <c r="B12" s="375"/>
      <c r="C12" s="375"/>
      <c r="D12" s="375"/>
      <c r="E12" s="375"/>
      <c r="F12" s="376"/>
      <c r="G12" s="15"/>
      <c r="H12" s="2"/>
    </row>
    <row r="13" spans="1:16" s="1" customFormat="1" ht="15">
      <c r="A13" s="16" t="s">
        <v>148</v>
      </c>
      <c r="B13" s="378" t="s">
        <v>179</v>
      </c>
      <c r="C13" s="378"/>
      <c r="D13" s="378"/>
      <c r="E13" s="378"/>
      <c r="F13" s="17">
        <v>10.6</v>
      </c>
      <c r="G13" s="15"/>
      <c r="H13" s="2"/>
    </row>
    <row r="14" spans="1:16" s="1" customFormat="1">
      <c r="B14" s="2"/>
      <c r="C14" s="2"/>
      <c r="D14" s="2"/>
      <c r="E14" s="2"/>
      <c r="F14" s="2"/>
      <c r="G14" s="15"/>
      <c r="H14" s="2"/>
    </row>
    <row r="15" spans="1:16">
      <c r="G15" s="15"/>
    </row>
    <row r="16" spans="1:16" s="1" customFormat="1">
      <c r="B16" s="2"/>
      <c r="C16" s="2"/>
      <c r="D16" s="2"/>
      <c r="E16" s="2"/>
      <c r="F16" s="2"/>
      <c r="G16" s="15"/>
      <c r="H16" s="15"/>
      <c r="I16" s="29"/>
      <c r="J16" s="29"/>
      <c r="K16" s="29"/>
    </row>
    <row r="17" spans="1:16" s="1" customFormat="1">
      <c r="A17" s="2" t="s">
        <v>180</v>
      </c>
      <c r="C17" s="2"/>
      <c r="D17" s="2"/>
      <c r="E17" s="2"/>
      <c r="F17" s="2"/>
      <c r="G17" s="15"/>
      <c r="H17" s="15"/>
      <c r="I17" s="29"/>
      <c r="J17" s="29"/>
      <c r="K17" s="29"/>
    </row>
    <row r="18" spans="1:16" s="1" customFormat="1" ht="5.25" customHeight="1">
      <c r="B18" s="2"/>
      <c r="C18" s="2"/>
      <c r="D18" s="2"/>
      <c r="E18" s="2"/>
      <c r="F18" s="2"/>
      <c r="G18" s="15"/>
      <c r="H18" s="15"/>
      <c r="I18" s="29"/>
      <c r="J18" s="29"/>
      <c r="K18" s="29"/>
    </row>
    <row r="19" spans="1:16" s="1" customFormat="1">
      <c r="A19" s="379" t="s">
        <v>181</v>
      </c>
      <c r="B19" s="380"/>
      <c r="C19" s="380" t="s">
        <v>175</v>
      </c>
      <c r="D19" s="380"/>
      <c r="E19" s="381"/>
      <c r="F19" s="381"/>
      <c r="G19" s="19" t="s">
        <v>182</v>
      </c>
      <c r="H19" s="15"/>
    </row>
    <row r="20" spans="1:16" s="1" customFormat="1">
      <c r="A20" s="382"/>
      <c r="B20" s="383"/>
      <c r="C20" s="20">
        <v>44</v>
      </c>
      <c r="D20" s="20">
        <v>46</v>
      </c>
      <c r="E20" s="20">
        <v>50</v>
      </c>
      <c r="F20" s="20">
        <v>52</v>
      </c>
      <c r="G20" s="21"/>
      <c r="H20" s="2"/>
      <c r="P20" s="28"/>
    </row>
    <row r="21" spans="1:16" s="1" customFormat="1">
      <c r="A21" s="384" t="s">
        <v>183</v>
      </c>
      <c r="B21" s="385"/>
      <c r="C21" s="18">
        <v>135</v>
      </c>
      <c r="D21" s="18">
        <v>234</v>
      </c>
      <c r="E21" s="18">
        <v>135</v>
      </c>
      <c r="F21" s="18">
        <v>99</v>
      </c>
      <c r="G21" s="22">
        <v>603</v>
      </c>
      <c r="H21" s="2"/>
      <c r="P21" s="28"/>
    </row>
    <row r="22" spans="1:16" s="1" customFormat="1">
      <c r="A22" s="386" t="s">
        <v>184</v>
      </c>
      <c r="B22" s="387"/>
      <c r="C22" s="23">
        <v>6</v>
      </c>
      <c r="D22" s="23">
        <v>4</v>
      </c>
      <c r="E22" s="23">
        <v>0</v>
      </c>
      <c r="F22" s="23">
        <v>4</v>
      </c>
      <c r="G22" s="24">
        <v>14</v>
      </c>
      <c r="H22" s="2"/>
      <c r="P22" s="28"/>
    </row>
    <row r="23" spans="1:16" s="1" customFormat="1">
      <c r="A23" s="388" t="s">
        <v>185</v>
      </c>
      <c r="B23" s="389"/>
      <c r="C23" s="25">
        <f>C21-C22</f>
        <v>129</v>
      </c>
      <c r="D23" s="25">
        <v>230</v>
      </c>
      <c r="E23" s="25">
        <v>135</v>
      </c>
      <c r="F23" s="25">
        <v>95</v>
      </c>
      <c r="G23" s="26">
        <v>589</v>
      </c>
      <c r="H23" s="2"/>
      <c r="P23" s="28"/>
    </row>
    <row r="27" spans="1:16" ht="15">
      <c r="D27" s="27"/>
    </row>
  </sheetData>
  <mergeCells count="15">
    <mergeCell ref="A20:B20"/>
    <mergeCell ref="A21:B21"/>
    <mergeCell ref="A22:B22"/>
    <mergeCell ref="A23:B23"/>
    <mergeCell ref="F5:F6"/>
    <mergeCell ref="B11:E11"/>
    <mergeCell ref="A12:F12"/>
    <mergeCell ref="B13:E13"/>
    <mergeCell ref="A19:B19"/>
    <mergeCell ref="C19:F19"/>
    <mergeCell ref="B4:F4"/>
    <mergeCell ref="B5:E5"/>
    <mergeCell ref="A8:F8"/>
    <mergeCell ref="B9:E9"/>
    <mergeCell ref="A10:F10"/>
  </mergeCells>
  <pageMargins left="0.55000000000000004" right="0.28999999999999998" top="0.34" bottom="0.66" header="0.31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Расходы</vt:lpstr>
      <vt:lpstr>Доходы </vt:lpstr>
      <vt:lpstr>Расчет взноса жителя в долях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OLYMP</cp:lastModifiedBy>
  <cp:lastPrinted>2025-03-17T08:48:43Z</cp:lastPrinted>
  <dcterms:created xsi:type="dcterms:W3CDTF">1996-10-08T23:32:00Z</dcterms:created>
  <dcterms:modified xsi:type="dcterms:W3CDTF">2025-03-17T08:51:04Z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86ED18F7CE864B8ABAAAFA26E217B202_12</vt:lpwstr>
  </property>
  <property fmtid="{D5CDD505-2E9C-101B-9397-08002B2CF9AE}" pid="3" name="KSOProductBuildVer">
    <vt:lpwstr>1049-12.2.0.19805</vt:lpwstr>
  </property>
</Properties>
</file>